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7795" windowHeight="11310"/>
  </bookViews>
  <sheets>
    <sheet name="прил 3" sheetId="1" r:id="rId1"/>
  </sheets>
  <externalReferences>
    <externalReference r:id="rId2"/>
  </externalReferences>
  <definedNames>
    <definedName name="_xlnm.Print_Area" localSheetId="0">'прил 3'!$A$1:$AQ$36</definedName>
  </definedNames>
  <calcPr calcId="144525"/>
</workbook>
</file>

<file path=xl/calcChain.xml><?xml version="1.0" encoding="utf-8"?>
<calcChain xmlns="http://schemas.openxmlformats.org/spreadsheetml/2006/main">
  <c r="T37" i="1" l="1"/>
  <c r="Q37" i="1"/>
  <c r="N37" i="1"/>
  <c r="K37" i="1"/>
  <c r="V37" i="1" s="1"/>
  <c r="H37" i="1"/>
  <c r="E37" i="1"/>
  <c r="AP36" i="1"/>
  <c r="AJ36" i="1"/>
  <c r="AI36" i="1"/>
  <c r="AH36" i="1"/>
  <c r="AG36" i="1"/>
  <c r="AF36" i="1"/>
  <c r="AE36" i="1"/>
  <c r="AD36" i="1"/>
  <c r="AB36" i="1"/>
  <c r="Z36" i="1"/>
  <c r="Y36" i="1"/>
  <c r="S36" i="1"/>
  <c r="R36" i="1"/>
  <c r="P36" i="1"/>
  <c r="O36" i="1"/>
  <c r="M36" i="1"/>
  <c r="L36" i="1"/>
  <c r="J36" i="1"/>
  <c r="I36" i="1"/>
  <c r="F36" i="1"/>
  <c r="C36" i="1"/>
  <c r="U35" i="1"/>
  <c r="T35" i="1"/>
  <c r="Q35" i="1"/>
  <c r="N35" i="1"/>
  <c r="K35" i="1"/>
  <c r="H35" i="1"/>
  <c r="E35" i="1"/>
  <c r="V35" i="1" s="1"/>
  <c r="A35" i="1"/>
  <c r="U34" i="1"/>
  <c r="T34" i="1"/>
  <c r="Q34" i="1"/>
  <c r="N34" i="1"/>
  <c r="K34" i="1"/>
  <c r="H34" i="1"/>
  <c r="E34" i="1"/>
  <c r="V34" i="1" s="1"/>
  <c r="X33" i="1"/>
  <c r="W33" i="1"/>
  <c r="U33" i="1"/>
  <c r="T33" i="1"/>
  <c r="Q33" i="1"/>
  <c r="N33" i="1"/>
  <c r="K33" i="1"/>
  <c r="H33" i="1"/>
  <c r="E33" i="1"/>
  <c r="V33" i="1" s="1"/>
  <c r="U32" i="1"/>
  <c r="T32" i="1"/>
  <c r="Q32" i="1"/>
  <c r="N32" i="1"/>
  <c r="K32" i="1"/>
  <c r="H32" i="1"/>
  <c r="E32" i="1"/>
  <c r="V32" i="1" s="1"/>
  <c r="U31" i="1"/>
  <c r="T31" i="1"/>
  <c r="Q31" i="1"/>
  <c r="N31" i="1"/>
  <c r="K31" i="1"/>
  <c r="H31" i="1"/>
  <c r="E31" i="1"/>
  <c r="V31" i="1" s="1"/>
  <c r="U30" i="1"/>
  <c r="T30" i="1"/>
  <c r="Q30" i="1"/>
  <c r="N30" i="1"/>
  <c r="K30" i="1"/>
  <c r="V30" i="1" s="1"/>
  <c r="H30" i="1"/>
  <c r="E30" i="1"/>
  <c r="A30" i="1"/>
  <c r="A31" i="1" s="1"/>
  <c r="A32" i="1" s="1"/>
  <c r="X29" i="1"/>
  <c r="W29" i="1"/>
  <c r="U29" i="1"/>
  <c r="T29" i="1"/>
  <c r="Q29" i="1"/>
  <c r="N29" i="1"/>
  <c r="K29" i="1"/>
  <c r="H29" i="1"/>
  <c r="E29" i="1"/>
  <c r="V29" i="1" s="1"/>
  <c r="U28" i="1"/>
  <c r="T28" i="1"/>
  <c r="Q28" i="1"/>
  <c r="N28" i="1"/>
  <c r="K28" i="1"/>
  <c r="H28" i="1"/>
  <c r="E28" i="1"/>
  <c r="V28" i="1" s="1"/>
  <c r="U27" i="1"/>
  <c r="T27" i="1"/>
  <c r="Q27" i="1"/>
  <c r="N27" i="1"/>
  <c r="K27" i="1"/>
  <c r="H27" i="1"/>
  <c r="E27" i="1"/>
  <c r="V27" i="1" s="1"/>
  <c r="U26" i="1"/>
  <c r="T26" i="1"/>
  <c r="Q26" i="1"/>
  <c r="N26" i="1"/>
  <c r="N36" i="1" s="1"/>
  <c r="K26" i="1"/>
  <c r="H26" i="1"/>
  <c r="E26" i="1"/>
  <c r="A26" i="1"/>
  <c r="A27" i="1" s="1"/>
  <c r="A28" i="1" s="1"/>
  <c r="X25" i="1"/>
  <c r="X36" i="1" s="1"/>
  <c r="W25" i="1"/>
  <c r="W36" i="1" s="1"/>
  <c r="U25" i="1"/>
  <c r="U36" i="1" s="1"/>
  <c r="T25" i="1"/>
  <c r="T36" i="1" s="1"/>
  <c r="Q25" i="1"/>
  <c r="Q36" i="1" s="1"/>
  <c r="N25" i="1"/>
  <c r="K25" i="1"/>
  <c r="K36" i="1" s="1"/>
  <c r="H25" i="1"/>
  <c r="H36" i="1" s="1"/>
  <c r="E25" i="1"/>
  <c r="V25" i="1" s="1"/>
  <c r="AI21" i="1"/>
  <c r="AL20" i="1"/>
  <c r="T20" i="1"/>
  <c r="Q20" i="1"/>
  <c r="N20" i="1"/>
  <c r="K20" i="1"/>
  <c r="H20" i="1"/>
  <c r="E20" i="1"/>
  <c r="V20" i="1" s="1"/>
  <c r="AA20" i="1" s="1"/>
  <c r="AK20" i="1" s="1"/>
  <c r="AJ19" i="1"/>
  <c r="AI19" i="1"/>
  <c r="AH19" i="1"/>
  <c r="AG19" i="1"/>
  <c r="AF19" i="1"/>
  <c r="AE19" i="1"/>
  <c r="AD19" i="1"/>
  <c r="AB19" i="1"/>
  <c r="Z19" i="1"/>
  <c r="Y19" i="1"/>
  <c r="S19" i="1"/>
  <c r="P19" i="1"/>
  <c r="O19" i="1"/>
  <c r="M19" i="1"/>
  <c r="L19" i="1"/>
  <c r="J19" i="1"/>
  <c r="I19" i="1"/>
  <c r="AL18" i="1"/>
  <c r="U18" i="1"/>
  <c r="T18" i="1"/>
  <c r="Q18" i="1"/>
  <c r="N18" i="1"/>
  <c r="V18" i="1" s="1"/>
  <c r="AA18" i="1" s="1"/>
  <c r="K18" i="1"/>
  <c r="H18" i="1"/>
  <c r="E18" i="1"/>
  <c r="A18" i="1"/>
  <c r="U17" i="1"/>
  <c r="AL17" i="1" s="1"/>
  <c r="T17" i="1"/>
  <c r="Q17" i="1"/>
  <c r="N17" i="1"/>
  <c r="K17" i="1"/>
  <c r="H17" i="1"/>
  <c r="E17" i="1"/>
  <c r="V17" i="1" s="1"/>
  <c r="AA17" i="1" s="1"/>
  <c r="X16" i="1"/>
  <c r="W16" i="1"/>
  <c r="R16" i="1"/>
  <c r="U16" i="1" s="1"/>
  <c r="AL16" i="1" s="1"/>
  <c r="Q16" i="1"/>
  <c r="N16" i="1"/>
  <c r="K16" i="1"/>
  <c r="H16" i="1"/>
  <c r="E16" i="1"/>
  <c r="T15" i="1"/>
  <c r="Q15" i="1"/>
  <c r="N15" i="1"/>
  <c r="K15" i="1"/>
  <c r="H15" i="1"/>
  <c r="F15" i="1"/>
  <c r="U15" i="1" s="1"/>
  <c r="AL15" i="1" s="1"/>
  <c r="E15" i="1"/>
  <c r="V15" i="1" s="1"/>
  <c r="AA15" i="1" s="1"/>
  <c r="T14" i="1"/>
  <c r="Q14" i="1"/>
  <c r="N14" i="1"/>
  <c r="K14" i="1"/>
  <c r="H14" i="1"/>
  <c r="F14" i="1"/>
  <c r="U14" i="1" s="1"/>
  <c r="AL14" i="1" s="1"/>
  <c r="E14" i="1"/>
  <c r="V14" i="1" s="1"/>
  <c r="AA14" i="1" s="1"/>
  <c r="T13" i="1"/>
  <c r="R13" i="1"/>
  <c r="U13" i="1" s="1"/>
  <c r="AL13" i="1" s="1"/>
  <c r="Q13" i="1"/>
  <c r="N13" i="1"/>
  <c r="K13" i="1"/>
  <c r="H13" i="1"/>
  <c r="E13" i="1"/>
  <c r="V13" i="1" s="1"/>
  <c r="AA13" i="1" s="1"/>
  <c r="A13" i="1"/>
  <c r="A14" i="1" s="1"/>
  <c r="A15" i="1" s="1"/>
  <c r="X12" i="1"/>
  <c r="W12" i="1"/>
  <c r="T12" i="1"/>
  <c r="Q12" i="1"/>
  <c r="N12" i="1"/>
  <c r="K12" i="1"/>
  <c r="H12" i="1"/>
  <c r="F12" i="1"/>
  <c r="U12" i="1" s="1"/>
  <c r="AL12" i="1" s="1"/>
  <c r="C12" i="1"/>
  <c r="E12" i="1" s="1"/>
  <c r="V12" i="1" s="1"/>
  <c r="AA12" i="1" s="1"/>
  <c r="AL11" i="1"/>
  <c r="U11" i="1"/>
  <c r="T11" i="1"/>
  <c r="Q11" i="1"/>
  <c r="N11" i="1"/>
  <c r="N19" i="1" s="1"/>
  <c r="K11" i="1"/>
  <c r="H11" i="1"/>
  <c r="E11" i="1"/>
  <c r="T10" i="1"/>
  <c r="Q10" i="1"/>
  <c r="N10" i="1"/>
  <c r="K10" i="1"/>
  <c r="F10" i="1"/>
  <c r="U10" i="1" s="1"/>
  <c r="AL10" i="1" s="1"/>
  <c r="C10" i="1"/>
  <c r="E10" i="1" s="1"/>
  <c r="R9" i="1"/>
  <c r="U9" i="1" s="1"/>
  <c r="AL9" i="1" s="1"/>
  <c r="Q9" i="1"/>
  <c r="N9" i="1"/>
  <c r="K9" i="1"/>
  <c r="H9" i="1"/>
  <c r="E9" i="1"/>
  <c r="C9" i="1"/>
  <c r="C19" i="1" s="1"/>
  <c r="A9" i="1"/>
  <c r="A10" i="1" s="1"/>
  <c r="A11" i="1" s="1"/>
  <c r="X8" i="1"/>
  <c r="X19" i="1" s="1"/>
  <c r="W8" i="1"/>
  <c r="W19" i="1" s="1"/>
  <c r="T8" i="1"/>
  <c r="Q8" i="1"/>
  <c r="Q19" i="1" s="1"/>
  <c r="N8" i="1"/>
  <c r="K8" i="1"/>
  <c r="K19" i="1" s="1"/>
  <c r="F8" i="1"/>
  <c r="U8" i="1" s="1"/>
  <c r="E8" i="1"/>
  <c r="AK13" i="1" l="1"/>
  <c r="AC13" i="1"/>
  <c r="AK18" i="1"/>
  <c r="AC18" i="1"/>
  <c r="U39" i="1"/>
  <c r="AA33" i="1"/>
  <c r="AC33" i="1" s="1"/>
  <c r="AQ33" i="1"/>
  <c r="U19" i="1"/>
  <c r="AL19" i="1" s="1"/>
  <c r="AL8" i="1"/>
  <c r="V16" i="1"/>
  <c r="AA16" i="1" s="1"/>
  <c r="AC17" i="1"/>
  <c r="AK17" i="1"/>
  <c r="AK29" i="1"/>
  <c r="AA29" i="1"/>
  <c r="AC29" i="1" s="1"/>
  <c r="AQ29" i="1"/>
  <c r="AA30" i="1"/>
  <c r="AC30" i="1" s="1"/>
  <c r="AQ30" i="1"/>
  <c r="AK30" i="1"/>
  <c r="AQ32" i="1"/>
  <c r="AK32" i="1"/>
  <c r="AA32" i="1"/>
  <c r="AC32" i="1" s="1"/>
  <c r="AA34" i="1"/>
  <c r="AC34" i="1" s="1"/>
  <c r="AK34" i="1"/>
  <c r="AQ34" i="1"/>
  <c r="AA35" i="1"/>
  <c r="AC35" i="1" s="1"/>
  <c r="AQ35" i="1"/>
  <c r="AK35" i="1"/>
  <c r="AK12" i="1"/>
  <c r="AC12" i="1"/>
  <c r="AC15" i="1"/>
  <c r="AK15" i="1"/>
  <c r="AQ25" i="1"/>
  <c r="AA25" i="1"/>
  <c r="AA28" i="1"/>
  <c r="AC28" i="1" s="1"/>
  <c r="AQ28" i="1"/>
  <c r="AA31" i="1"/>
  <c r="AC31" i="1" s="1"/>
  <c r="AQ31" i="1"/>
  <c r="AK31" i="1"/>
  <c r="AK14" i="1"/>
  <c r="AC14" i="1"/>
  <c r="AA27" i="1"/>
  <c r="AC27" i="1" s="1"/>
  <c r="AQ27" i="1"/>
  <c r="AK37" i="1"/>
  <c r="AA37" i="1"/>
  <c r="R19" i="1"/>
  <c r="V26" i="1"/>
  <c r="H10" i="1"/>
  <c r="V10" i="1" s="1"/>
  <c r="T16" i="1"/>
  <c r="F19" i="1"/>
  <c r="V11" i="1"/>
  <c r="AA11" i="1" s="1"/>
  <c r="E19" i="1"/>
  <c r="H8" i="1"/>
  <c r="H19" i="1" s="1"/>
  <c r="T9" i="1"/>
  <c r="V9" i="1" s="1"/>
  <c r="AA9" i="1" s="1"/>
  <c r="E36" i="1"/>
  <c r="AA10" i="1" l="1"/>
  <c r="AK27" i="1"/>
  <c r="AK9" i="1"/>
  <c r="AC9" i="1"/>
  <c r="AC16" i="1"/>
  <c r="AK16" i="1"/>
  <c r="T19" i="1"/>
  <c r="AC25" i="1"/>
  <c r="AC36" i="1" s="1"/>
  <c r="AK33" i="1"/>
  <c r="V8" i="1"/>
  <c r="AK11" i="1"/>
  <c r="AC11" i="1"/>
  <c r="AK26" i="1"/>
  <c r="AQ26" i="1"/>
  <c r="AA26" i="1"/>
  <c r="AC26" i="1" s="1"/>
  <c r="AK28" i="1"/>
  <c r="V36" i="1"/>
  <c r="AA8" i="1" l="1"/>
  <c r="V19" i="1"/>
  <c r="V21" i="1" s="1"/>
  <c r="AA21" i="1" s="1"/>
  <c r="AK25" i="1"/>
  <c r="AQ36" i="1"/>
  <c r="AK10" i="1"/>
  <c r="AC10" i="1"/>
  <c r="AA36" i="1"/>
  <c r="AC8" i="1" l="1"/>
  <c r="AC19" i="1" s="1"/>
  <c r="AK8" i="1"/>
  <c r="AA19" i="1"/>
  <c r="AK19" i="1" s="1"/>
  <c r="AK36" i="1"/>
</calcChain>
</file>

<file path=xl/sharedStrings.xml><?xml version="1.0" encoding="utf-8"?>
<sst xmlns="http://schemas.openxmlformats.org/spreadsheetml/2006/main" count="98" uniqueCount="37">
  <si>
    <t>Приложение 3</t>
  </si>
  <si>
    <t xml:space="preserve">Расчет субвенции на реализацию общеобразовательных программ дошкольного образования на 2019 год </t>
  </si>
  <si>
    <t>доведено:</t>
  </si>
  <si>
    <t>№ п/п</t>
  </si>
  <si>
    <t>Наименование садов</t>
  </si>
  <si>
    <t xml:space="preserve"> ясельные (до 3-х лет)</t>
  </si>
  <si>
    <t>Кол-во детей  (старше 3-х лет)</t>
  </si>
  <si>
    <r>
      <rPr>
        <sz val="8"/>
        <color theme="1"/>
        <rFont val="Arial"/>
        <family val="2"/>
        <charset val="204"/>
      </rPr>
      <t>Компенсирующей направленности</t>
    </r>
    <r>
      <rPr>
        <sz val="6"/>
        <color theme="1"/>
        <rFont val="Arial"/>
        <family val="2"/>
        <charset val="204"/>
      </rPr>
      <t xml:space="preserve"> (С фонетико-фонематическими нарушениями речи в возрасте старше 3 лет (с наполняемостью до 12 чел.))</t>
    </r>
  </si>
  <si>
    <r>
      <rPr>
        <sz val="8"/>
        <color theme="1"/>
        <rFont val="Arial"/>
        <family val="2"/>
        <charset val="204"/>
      </rPr>
      <t>Компенсирующей направленности</t>
    </r>
    <r>
      <rPr>
        <sz val="6"/>
        <color theme="1"/>
        <rFont val="Arial"/>
        <family val="2"/>
        <charset val="204"/>
      </rPr>
      <t xml:space="preserve"> (С иными ограниченными возможностями здоровья в возрасте старше 3 лет (с наполняемостью до 15 чел.))</t>
    </r>
  </si>
  <si>
    <r>
      <t xml:space="preserve">Кобинированные группы </t>
    </r>
    <r>
      <rPr>
        <sz val="6"/>
        <color theme="1"/>
        <rFont val="Arial"/>
        <family val="2"/>
        <charset val="204"/>
      </rPr>
      <t>(Не более 4 слабовидящих и (или) детей с амблиопией и (или) косоглазием, или слабослышащих детей, или детей, имеющих тяжелые нарушения речи, или детей с умственной отсталостью легкой степени (с наполняемостью до 15 чел.))</t>
    </r>
  </si>
  <si>
    <r>
      <t xml:space="preserve">Кобинированные группы </t>
    </r>
    <r>
      <rPr>
        <sz val="6"/>
        <color theme="1"/>
        <rFont val="Arial"/>
        <family val="2"/>
        <charset val="204"/>
      </rPr>
      <t>(Не более 5 детей с задержкой психического развития (с наполняемостью 17 чел.))</t>
    </r>
  </si>
  <si>
    <t xml:space="preserve">Общее Кол-во  детей по тарификации </t>
  </si>
  <si>
    <t>Всего средств по нормативу на детей на 2018 год</t>
  </si>
  <si>
    <t>Финансовые службы (по приказу)</t>
  </si>
  <si>
    <t>ХЭК (по приказу)</t>
  </si>
  <si>
    <t>Итого:</t>
  </si>
  <si>
    <t>Отклонение</t>
  </si>
  <si>
    <t>Кол-во детей</t>
  </si>
  <si>
    <t>Норматив</t>
  </si>
  <si>
    <t>Итого сумма</t>
  </si>
  <si>
    <t>Д/С 1</t>
  </si>
  <si>
    <t>Д/С 2</t>
  </si>
  <si>
    <t>Д/С 3</t>
  </si>
  <si>
    <t>Д/С 4</t>
  </si>
  <si>
    <t>Д/С 5</t>
  </si>
  <si>
    <t>Д/С 6</t>
  </si>
  <si>
    <t>Д/С 7</t>
  </si>
  <si>
    <t>Д/С 8</t>
  </si>
  <si>
    <t>Д/С 9</t>
  </si>
  <si>
    <t>Д/С 10</t>
  </si>
  <si>
    <t>Д/С 11</t>
  </si>
  <si>
    <t>Итого</t>
  </si>
  <si>
    <t>Небога</t>
  </si>
  <si>
    <t>по 85-к</t>
  </si>
  <si>
    <t>руб.</t>
  </si>
  <si>
    <r>
      <t xml:space="preserve">Кобинированные группы </t>
    </r>
    <r>
      <rPr>
        <sz val="6"/>
        <color theme="1"/>
        <rFont val="Arial"/>
        <family val="2"/>
        <charset val="204"/>
      </rPr>
      <t>(Не более 3 глухих детей, или слепых детей, или детей с нарушениями опорно-двигательного аппарата, или детей с умственной отсталостью умеренной, тяжелой, или детей со сложным дефектом (для обеих возрастных групп с наполняемостью до 10 чел.))</t>
    </r>
  </si>
  <si>
    <t xml:space="preserve">Коэффициент доведения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</si>
</sst>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#,##0.0000"/>
    <numFmt numFmtId="166" formatCode="_-* #,##0.00_р_._-;\-* #,##0.00_р_._-;_-* &quot;-&quot;??_р_._-;_-@_-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8"/>
      <color theme="1"/>
      <name val="Arial"/>
      <family val="2"/>
      <charset val="204"/>
    </font>
    <font>
      <sz val="6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sz val="8"/>
      <color theme="1"/>
      <name val="Times New Roman"/>
      <family val="1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Times New Roman Greek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" fillId="0" borderId="0"/>
    <xf numFmtId="0" fontId="10" fillId="0" borderId="0"/>
    <xf numFmtId="0" fontId="1" fillId="0" borderId="0"/>
    <xf numFmtId="0" fontId="10" fillId="0" borderId="0"/>
    <xf numFmtId="0" fontId="13" fillId="0" borderId="0"/>
    <xf numFmtId="0" fontId="14" fillId="0" borderId="0"/>
    <xf numFmtId="9" fontId="15" fillId="0" borderId="0" applyFont="0" applyFill="0" applyBorder="0" applyAlignment="0" applyProtection="0"/>
    <xf numFmtId="9" fontId="13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3" fillId="0" borderId="0" applyFont="0" applyFill="0" applyBorder="0" applyAlignment="0" applyProtection="0"/>
  </cellStyleXfs>
  <cellXfs count="40">
    <xf numFmtId="0" fontId="0" fillId="0" borderId="0" xfId="0"/>
    <xf numFmtId="0" fontId="2" fillId="2" borderId="0" xfId="0" applyFont="1" applyFill="1"/>
    <xf numFmtId="4" fontId="2" fillId="2" borderId="0" xfId="0" applyNumberFormat="1" applyFont="1" applyFill="1"/>
    <xf numFmtId="0" fontId="3" fillId="2" borderId="0" xfId="0" applyFont="1" applyFill="1"/>
    <xf numFmtId="0" fontId="4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3" fontId="5" fillId="2" borderId="2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 vertical="center" wrapText="1"/>
    </xf>
    <xf numFmtId="164" fontId="2" fillId="2" borderId="0" xfId="0" applyNumberFormat="1" applyFont="1" applyFill="1"/>
    <xf numFmtId="3" fontId="2" fillId="2" borderId="0" xfId="0" applyNumberFormat="1" applyFont="1" applyFill="1"/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164" fontId="7" fillId="2" borderId="2" xfId="0" applyNumberFormat="1" applyFont="1" applyFill="1" applyBorder="1" applyAlignment="1">
      <alignment horizontal="center"/>
    </xf>
    <xf numFmtId="3" fontId="7" fillId="2" borderId="2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7" fillId="2" borderId="0" xfId="0" applyFont="1" applyFill="1" applyAlignment="1">
      <alignment horizontal="left"/>
    </xf>
    <xf numFmtId="4" fontId="5" fillId="2" borderId="0" xfId="0" applyNumberFormat="1" applyFont="1" applyFill="1" applyAlignment="1">
      <alignment horizontal="center"/>
    </xf>
    <xf numFmtId="0" fontId="5" fillId="2" borderId="0" xfId="0" applyFont="1" applyFill="1"/>
    <xf numFmtId="0" fontId="2" fillId="2" borderId="2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165" fontId="9" fillId="2" borderId="2" xfId="0" applyNumberFormat="1" applyFont="1" applyFill="1" applyBorder="1"/>
    <xf numFmtId="164" fontId="5" fillId="2" borderId="0" xfId="0" applyNumberFormat="1" applyFont="1" applyFill="1" applyAlignment="1">
      <alignment horizontal="center"/>
    </xf>
    <xf numFmtId="4" fontId="5" fillId="2" borderId="0" xfId="0" applyNumberFormat="1" applyFont="1" applyFill="1"/>
    <xf numFmtId="164" fontId="9" fillId="2" borderId="0" xfId="0" applyNumberFormat="1" applyFont="1" applyFill="1"/>
  </cellXfs>
  <cellStyles count="16">
    <cellStyle name="Обычный" xfId="0" builtinId="0"/>
    <cellStyle name="Обычный 2" xfId="1"/>
    <cellStyle name="Обычный 2 2" xfId="2"/>
    <cellStyle name="Обычный 2 2 2" xfId="3"/>
    <cellStyle name="Обычный 2 3" xfId="4"/>
    <cellStyle name="Обычный 2 4" xfId="5"/>
    <cellStyle name="Обычный 2 5" xfId="6"/>
    <cellStyle name="Обычный 2 6" xfId="7"/>
    <cellStyle name="Обычный 3" xfId="8"/>
    <cellStyle name="Обычный 3 2" xfId="9"/>
    <cellStyle name="Обычный 4" xfId="10"/>
    <cellStyle name="Обычный 5" xfId="11"/>
    <cellStyle name="Процентный 2" xfId="12"/>
    <cellStyle name="Процентный 3" xfId="13"/>
    <cellStyle name="Финансовый 2" xfId="14"/>
    <cellStyle name="Финансовый 3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6;&#1091;&#1088;&#1072;&#1074;&#1083;&#1077;&#1074;&#1072;&#1058;&#1040;/Desktop/&#1046;&#1091;&#1088;&#1072;&#1074;&#1083;&#1077;&#1074;&#1072;/&#1057;&#1072;&#1076;&#1099;%20&#1091;&#1095;&#1077;&#1090;%20&#1095;&#1080;&#1089;&#1083;&#1077;&#1085;&#1085;&#1086;&#1089;&#1090;&#1080;/&#1088;&#1072;&#1089;&#1095;&#1077;&#1090;%20&#1089;&#1091;&#1073;&#1074;&#1077;&#1085;&#1094;&#1080;&#1080;%20&#1085;&#1072;%202019&#1075;%20&#1057;&#1040;&#1044;&#1067;%20&#1087;&#1083;&#1072;&#108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7"/>
      <sheetName val="восточка"/>
      <sheetName val="Буровичок"/>
      <sheetName val="Теремок"/>
      <sheetName val="2017год распределено"/>
      <sheetName val="2018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8">
          <cell r="U8">
            <v>246</v>
          </cell>
        </row>
        <row r="9">
          <cell r="U9">
            <v>440</v>
          </cell>
        </row>
        <row r="10">
          <cell r="U10">
            <v>446</v>
          </cell>
        </row>
        <row r="11">
          <cell r="U11">
            <v>465</v>
          </cell>
        </row>
        <row r="12">
          <cell r="U12">
            <v>306</v>
          </cell>
        </row>
        <row r="13">
          <cell r="U13">
            <v>420</v>
          </cell>
        </row>
        <row r="14">
          <cell r="U14">
            <v>275</v>
          </cell>
        </row>
        <row r="15">
          <cell r="U15">
            <v>290</v>
          </cell>
        </row>
        <row r="16">
          <cell r="U16">
            <v>350</v>
          </cell>
        </row>
        <row r="17">
          <cell r="U17">
            <v>260</v>
          </cell>
        </row>
        <row r="18">
          <cell r="U18">
            <v>440</v>
          </cell>
        </row>
        <row r="19">
          <cell r="U19">
            <v>3938</v>
          </cell>
        </row>
        <row r="20">
          <cell r="U20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Q7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5" sqref="A5"/>
      <selection pane="bottomRight" sqref="A1:AQ36"/>
    </sheetView>
  </sheetViews>
  <sheetFormatPr defaultColWidth="8.85546875" defaultRowHeight="15"/>
  <cols>
    <col min="1" max="1" width="8.28515625" style="1" customWidth="1"/>
    <col min="2" max="2" width="8.140625" style="1" customWidth="1"/>
    <col min="3" max="3" width="6.42578125" style="1" customWidth="1"/>
    <col min="4" max="4" width="8.28515625" style="1" customWidth="1"/>
    <col min="5" max="5" width="12.7109375" style="1" customWidth="1"/>
    <col min="6" max="6" width="9.42578125" style="1" customWidth="1"/>
    <col min="7" max="7" width="11.28515625" style="1" customWidth="1"/>
    <col min="8" max="8" width="13" style="1" customWidth="1"/>
    <col min="9" max="9" width="8.7109375" style="1" customWidth="1"/>
    <col min="10" max="10" width="11.28515625" style="1" customWidth="1"/>
    <col min="11" max="11" width="12.28515625" style="1" customWidth="1"/>
    <col min="12" max="12" width="8.7109375" style="1" customWidth="1"/>
    <col min="13" max="13" width="11.140625" style="1" customWidth="1"/>
    <col min="14" max="14" width="13.7109375" style="1" customWidth="1"/>
    <col min="15" max="15" width="8.28515625" style="1" customWidth="1"/>
    <col min="16" max="16" width="12" style="1" customWidth="1"/>
    <col min="17" max="17" width="13.28515625" style="1" customWidth="1"/>
    <col min="18" max="18" width="9.28515625" style="1" customWidth="1"/>
    <col min="19" max="19" width="11" style="1" customWidth="1"/>
    <col min="20" max="20" width="11.85546875" style="1" customWidth="1"/>
    <col min="21" max="21" width="12.28515625" style="1" customWidth="1"/>
    <col min="22" max="22" width="12.85546875" style="1" customWidth="1"/>
    <col min="23" max="23" width="12.42578125" style="1" hidden="1" customWidth="1"/>
    <col min="24" max="24" width="12.7109375" style="1" hidden="1" customWidth="1"/>
    <col min="25" max="25" width="13.140625" style="1" hidden="1" customWidth="1"/>
    <col min="26" max="26" width="12.28515625" style="1" hidden="1" customWidth="1"/>
    <col min="27" max="27" width="14.5703125" style="1" hidden="1" customWidth="1"/>
    <col min="28" max="29" width="11.28515625" style="2" hidden="1" customWidth="1"/>
    <col min="30" max="31" width="11.28515625" style="1" hidden="1" customWidth="1"/>
    <col min="32" max="32" width="14.140625" style="1" hidden="1" customWidth="1"/>
    <col min="33" max="33" width="15.28515625" style="1" hidden="1" customWidth="1"/>
    <col min="34" max="34" width="14.140625" style="1" hidden="1" customWidth="1"/>
    <col min="35" max="35" width="15.42578125" style="1" hidden="1" customWidth="1"/>
    <col min="36" max="36" width="15.28515625" style="1" hidden="1" customWidth="1"/>
    <col min="37" max="37" width="13.7109375" style="1" hidden="1" customWidth="1"/>
    <col min="38" max="38" width="14.85546875" style="1" hidden="1" customWidth="1"/>
    <col min="39" max="40" width="10" style="1" hidden="1" customWidth="1"/>
    <col min="41" max="42" width="15.42578125" style="1" hidden="1" customWidth="1"/>
    <col min="43" max="44" width="12.7109375" style="1" customWidth="1"/>
    <col min="45" max="16384" width="8.85546875" style="1"/>
  </cols>
  <sheetData>
    <row r="1" spans="1:38">
      <c r="V1" s="1" t="s">
        <v>0</v>
      </c>
    </row>
    <row r="2" spans="1:38">
      <c r="D2" s="3" t="s">
        <v>1</v>
      </c>
    </row>
    <row r="3" spans="1:38">
      <c r="D3" s="3"/>
    </row>
    <row r="4" spans="1:38">
      <c r="D4" s="3"/>
      <c r="H4" s="3"/>
    </row>
    <row r="5" spans="1:38" hidden="1">
      <c r="A5" s="4" t="s">
        <v>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6"/>
      <c r="AC5" s="6"/>
      <c r="AD5" s="5"/>
    </row>
    <row r="6" spans="1:38" ht="44.25" hidden="1" customHeight="1">
      <c r="A6" s="7" t="s">
        <v>3</v>
      </c>
      <c r="B6" s="7" t="s">
        <v>4</v>
      </c>
      <c r="C6" s="8" t="s">
        <v>5</v>
      </c>
      <c r="D6" s="8"/>
      <c r="E6" s="8"/>
      <c r="F6" s="8" t="s">
        <v>6</v>
      </c>
      <c r="G6" s="8"/>
      <c r="H6" s="8"/>
      <c r="I6" s="9" t="s">
        <v>7</v>
      </c>
      <c r="J6" s="9"/>
      <c r="K6" s="9"/>
      <c r="L6" s="9" t="s">
        <v>8</v>
      </c>
      <c r="M6" s="9"/>
      <c r="N6" s="9"/>
      <c r="O6" s="8" t="s">
        <v>9</v>
      </c>
      <c r="P6" s="8"/>
      <c r="Q6" s="8"/>
      <c r="R6" s="8" t="s">
        <v>10</v>
      </c>
      <c r="S6" s="8"/>
      <c r="T6" s="8"/>
      <c r="U6" s="7" t="s">
        <v>11</v>
      </c>
      <c r="V6" s="10" t="s">
        <v>12</v>
      </c>
      <c r="W6" s="11" t="s">
        <v>13</v>
      </c>
      <c r="X6" s="12"/>
      <c r="Y6" s="11" t="s">
        <v>14</v>
      </c>
      <c r="Z6" s="12"/>
      <c r="AA6" s="10" t="s">
        <v>15</v>
      </c>
      <c r="AB6" s="10" t="s">
        <v>16</v>
      </c>
      <c r="AC6" s="10" t="s">
        <v>15</v>
      </c>
    </row>
    <row r="7" spans="1:38" ht="44.25" hidden="1" customHeight="1">
      <c r="A7" s="13"/>
      <c r="B7" s="13"/>
      <c r="C7" s="14" t="s">
        <v>17</v>
      </c>
      <c r="D7" s="14" t="s">
        <v>18</v>
      </c>
      <c r="E7" s="14" t="s">
        <v>19</v>
      </c>
      <c r="F7" s="14" t="s">
        <v>17</v>
      </c>
      <c r="G7" s="14" t="s">
        <v>18</v>
      </c>
      <c r="H7" s="14" t="s">
        <v>19</v>
      </c>
      <c r="I7" s="14" t="s">
        <v>17</v>
      </c>
      <c r="J7" s="14" t="s">
        <v>18</v>
      </c>
      <c r="K7" s="14" t="s">
        <v>19</v>
      </c>
      <c r="L7" s="14" t="s">
        <v>17</v>
      </c>
      <c r="M7" s="14" t="s">
        <v>18</v>
      </c>
      <c r="N7" s="14" t="s">
        <v>19</v>
      </c>
      <c r="O7" s="14" t="s">
        <v>17</v>
      </c>
      <c r="P7" s="14" t="s">
        <v>18</v>
      </c>
      <c r="Q7" s="14" t="s">
        <v>19</v>
      </c>
      <c r="R7" s="14" t="s">
        <v>17</v>
      </c>
      <c r="S7" s="14" t="s">
        <v>18</v>
      </c>
      <c r="T7" s="14" t="s">
        <v>19</v>
      </c>
      <c r="U7" s="13"/>
      <c r="V7" s="15"/>
      <c r="W7" s="16">
        <v>211</v>
      </c>
      <c r="X7" s="16">
        <v>213</v>
      </c>
      <c r="Y7" s="16">
        <v>211</v>
      </c>
      <c r="Z7" s="16">
        <v>213</v>
      </c>
      <c r="AA7" s="15"/>
      <c r="AB7" s="15"/>
      <c r="AC7" s="15"/>
    </row>
    <row r="8" spans="1:38" hidden="1">
      <c r="A8" s="17">
        <v>1</v>
      </c>
      <c r="B8" s="18" t="s">
        <v>20</v>
      </c>
      <c r="C8" s="19">
        <v>40</v>
      </c>
      <c r="D8" s="20">
        <v>193932</v>
      </c>
      <c r="E8" s="20">
        <f t="shared" ref="E8:E18" si="0">C8*D8</f>
        <v>7757280</v>
      </c>
      <c r="F8" s="19">
        <f>220-16</f>
        <v>204</v>
      </c>
      <c r="G8" s="20">
        <v>154186</v>
      </c>
      <c r="H8" s="20">
        <f t="shared" ref="H8:H18" si="1">F8*G8</f>
        <v>31453944</v>
      </c>
      <c r="I8" s="19">
        <v>2</v>
      </c>
      <c r="J8" s="20">
        <v>344998</v>
      </c>
      <c r="K8" s="20">
        <f t="shared" ref="K8:K18" si="2">I8*J8</f>
        <v>689996</v>
      </c>
      <c r="L8" s="19"/>
      <c r="M8" s="20">
        <v>277223</v>
      </c>
      <c r="N8" s="20">
        <f t="shared" ref="N8:N18" si="3">L8*M8</f>
        <v>0</v>
      </c>
      <c r="O8" s="19"/>
      <c r="P8" s="20">
        <v>280253</v>
      </c>
      <c r="Q8" s="20">
        <f t="shared" ref="Q8:Q18" si="4">O8*P8</f>
        <v>0</v>
      </c>
      <c r="R8" s="19"/>
      <c r="S8" s="20">
        <v>249785</v>
      </c>
      <c r="T8" s="20">
        <f t="shared" ref="T8:T18" si="5">R8*S8</f>
        <v>0</v>
      </c>
      <c r="U8" s="19">
        <f t="shared" ref="U8:U18" si="6">F8+L8+O8+R8+I8+C8</f>
        <v>246</v>
      </c>
      <c r="V8" s="21">
        <f t="shared" ref="V8:V18" si="7">E8+K8+N8+Q8+T8+H8</f>
        <v>39901220</v>
      </c>
      <c r="W8" s="21">
        <f>(W13+W15+W17)*(-1)</f>
        <v>5265000</v>
      </c>
      <c r="X8" s="21">
        <f>(X13+X15+X17)*(-1)</f>
        <v>1590030</v>
      </c>
      <c r="Y8" s="21"/>
      <c r="Z8" s="21"/>
      <c r="AA8" s="21">
        <f t="shared" ref="AA8:AA18" si="8">V8+W8+Y8+X8+Z8</f>
        <v>46756250</v>
      </c>
      <c r="AB8" s="21">
        <v>44962200</v>
      </c>
      <c r="AC8" s="21" t="e">
        <f>AA8-#REF!</f>
        <v>#REF!</v>
      </c>
      <c r="AK8" s="22">
        <f t="shared" ref="AK8:AK20" si="9">AA8-AB8</f>
        <v>1794050</v>
      </c>
      <c r="AL8" s="23">
        <f>U8-'[1]2018 (2)'!U8</f>
        <v>0</v>
      </c>
    </row>
    <row r="9" spans="1:38" hidden="1">
      <c r="A9" s="18">
        <f>A8+1</f>
        <v>2</v>
      </c>
      <c r="B9" s="18" t="s">
        <v>21</v>
      </c>
      <c r="C9" s="19">
        <f>49</f>
        <v>49</v>
      </c>
      <c r="D9" s="20">
        <v>193932</v>
      </c>
      <c r="E9" s="20">
        <f t="shared" si="0"/>
        <v>9502668</v>
      </c>
      <c r="F9" s="19">
        <v>373</v>
      </c>
      <c r="G9" s="20">
        <v>154186</v>
      </c>
      <c r="H9" s="20">
        <f t="shared" si="1"/>
        <v>57511378</v>
      </c>
      <c r="I9" s="19">
        <v>10</v>
      </c>
      <c r="J9" s="20">
        <v>344998</v>
      </c>
      <c r="K9" s="20">
        <f t="shared" si="2"/>
        <v>3449980</v>
      </c>
      <c r="L9" s="19"/>
      <c r="M9" s="20">
        <v>277223</v>
      </c>
      <c r="N9" s="20">
        <f t="shared" si="3"/>
        <v>0</v>
      </c>
      <c r="O9" s="19"/>
      <c r="P9" s="20">
        <v>280253</v>
      </c>
      <c r="Q9" s="20">
        <f t="shared" si="4"/>
        <v>0</v>
      </c>
      <c r="R9" s="19">
        <f>6+8+4-10</f>
        <v>8</v>
      </c>
      <c r="S9" s="20">
        <v>249785</v>
      </c>
      <c r="T9" s="20">
        <f t="shared" si="5"/>
        <v>1998280</v>
      </c>
      <c r="U9" s="19">
        <f t="shared" si="6"/>
        <v>440</v>
      </c>
      <c r="V9" s="21">
        <f t="shared" si="7"/>
        <v>72462306</v>
      </c>
      <c r="W9" s="21">
        <v>-1970000</v>
      </c>
      <c r="X9" s="21">
        <v>-594940</v>
      </c>
      <c r="Y9" s="21"/>
      <c r="Z9" s="21"/>
      <c r="AA9" s="21">
        <f t="shared" si="8"/>
        <v>69897366</v>
      </c>
      <c r="AB9" s="21">
        <v>62870300</v>
      </c>
      <c r="AC9" s="21" t="e">
        <f>AA9-#REF!</f>
        <v>#REF!</v>
      </c>
      <c r="AK9" s="22">
        <f t="shared" si="9"/>
        <v>7027066</v>
      </c>
      <c r="AL9" s="23">
        <f>U9-'[1]2018 (2)'!U9</f>
        <v>0</v>
      </c>
    </row>
    <row r="10" spans="1:38" hidden="1">
      <c r="A10" s="18">
        <f>A9+1</f>
        <v>3</v>
      </c>
      <c r="B10" s="18" t="s">
        <v>22</v>
      </c>
      <c r="C10" s="19">
        <f>26+77</f>
        <v>103</v>
      </c>
      <c r="D10" s="20">
        <v>193932</v>
      </c>
      <c r="E10" s="20">
        <f t="shared" si="0"/>
        <v>19974996</v>
      </c>
      <c r="F10" s="19">
        <f>420-77</f>
        <v>343</v>
      </c>
      <c r="G10" s="20">
        <v>154186</v>
      </c>
      <c r="H10" s="20">
        <f t="shared" si="1"/>
        <v>52885798</v>
      </c>
      <c r="I10" s="19"/>
      <c r="J10" s="20">
        <v>344998</v>
      </c>
      <c r="K10" s="20">
        <f t="shared" si="2"/>
        <v>0</v>
      </c>
      <c r="L10" s="19"/>
      <c r="M10" s="20">
        <v>277223</v>
      </c>
      <c r="N10" s="20">
        <f t="shared" si="3"/>
        <v>0</v>
      </c>
      <c r="O10" s="19"/>
      <c r="P10" s="20">
        <v>280253</v>
      </c>
      <c r="Q10" s="20">
        <f t="shared" si="4"/>
        <v>0</v>
      </c>
      <c r="R10" s="19"/>
      <c r="S10" s="20">
        <v>249785</v>
      </c>
      <c r="T10" s="20">
        <f t="shared" si="5"/>
        <v>0</v>
      </c>
      <c r="U10" s="19">
        <f t="shared" si="6"/>
        <v>446</v>
      </c>
      <c r="V10" s="21">
        <f t="shared" si="7"/>
        <v>72860794</v>
      </c>
      <c r="W10" s="21">
        <v>-2030000</v>
      </c>
      <c r="X10" s="21">
        <v>-613060</v>
      </c>
      <c r="Y10" s="21"/>
      <c r="Z10" s="21"/>
      <c r="AA10" s="21">
        <f t="shared" si="8"/>
        <v>70217734</v>
      </c>
      <c r="AB10" s="21">
        <v>58664700</v>
      </c>
      <c r="AC10" s="21" t="e">
        <f>AA10-#REF!</f>
        <v>#REF!</v>
      </c>
      <c r="AK10" s="22">
        <f t="shared" si="9"/>
        <v>11553034</v>
      </c>
      <c r="AL10" s="23">
        <f>U10-'[1]2018 (2)'!U10</f>
        <v>0</v>
      </c>
    </row>
    <row r="11" spans="1:38" hidden="1">
      <c r="A11" s="18">
        <f>A10+1</f>
        <v>4</v>
      </c>
      <c r="B11" s="18" t="s">
        <v>23</v>
      </c>
      <c r="C11" s="19">
        <v>0</v>
      </c>
      <c r="D11" s="20">
        <v>193932</v>
      </c>
      <c r="E11" s="20">
        <f t="shared" si="0"/>
        <v>0</v>
      </c>
      <c r="F11" s="19">
        <v>465</v>
      </c>
      <c r="G11" s="20">
        <v>154186</v>
      </c>
      <c r="H11" s="20">
        <f t="shared" si="1"/>
        <v>71696490</v>
      </c>
      <c r="I11" s="19"/>
      <c r="J11" s="20">
        <v>344998</v>
      </c>
      <c r="K11" s="20">
        <f t="shared" si="2"/>
        <v>0</v>
      </c>
      <c r="L11" s="19"/>
      <c r="M11" s="20">
        <v>277223</v>
      </c>
      <c r="N11" s="20">
        <f t="shared" si="3"/>
        <v>0</v>
      </c>
      <c r="O11" s="19"/>
      <c r="P11" s="20">
        <v>280253</v>
      </c>
      <c r="Q11" s="20">
        <f t="shared" si="4"/>
        <v>0</v>
      </c>
      <c r="R11" s="19"/>
      <c r="S11" s="20">
        <v>249785</v>
      </c>
      <c r="T11" s="20">
        <f t="shared" si="5"/>
        <v>0</v>
      </c>
      <c r="U11" s="19">
        <f t="shared" si="6"/>
        <v>465</v>
      </c>
      <c r="V11" s="21">
        <f t="shared" si="7"/>
        <v>71696490</v>
      </c>
      <c r="W11" s="21">
        <v>-1900000</v>
      </c>
      <c r="X11" s="21">
        <v>-573800</v>
      </c>
      <c r="Y11" s="21">
        <v>-984500</v>
      </c>
      <c r="Z11" s="21">
        <v>-297300</v>
      </c>
      <c r="AA11" s="21">
        <f t="shared" si="8"/>
        <v>67940890</v>
      </c>
      <c r="AB11" s="21">
        <v>62144900</v>
      </c>
      <c r="AC11" s="21" t="e">
        <f>AA11-#REF!</f>
        <v>#REF!</v>
      </c>
      <c r="AK11" s="22">
        <f t="shared" si="9"/>
        <v>5795990</v>
      </c>
      <c r="AL11" s="23">
        <f>U11-'[1]2018 (2)'!U11</f>
        <v>0</v>
      </c>
    </row>
    <row r="12" spans="1:38" hidden="1">
      <c r="A12" s="18">
        <v>5</v>
      </c>
      <c r="B12" s="18" t="s">
        <v>24</v>
      </c>
      <c r="C12" s="19">
        <f>79+11</f>
        <v>90</v>
      </c>
      <c r="D12" s="20">
        <v>193932</v>
      </c>
      <c r="E12" s="20">
        <f t="shared" si="0"/>
        <v>17453880</v>
      </c>
      <c r="F12" s="19">
        <f>227-11</f>
        <v>216</v>
      </c>
      <c r="G12" s="20">
        <v>154186</v>
      </c>
      <c r="H12" s="20">
        <f t="shared" si="1"/>
        <v>33304176</v>
      </c>
      <c r="I12" s="19"/>
      <c r="J12" s="20">
        <v>344998</v>
      </c>
      <c r="K12" s="20">
        <f t="shared" si="2"/>
        <v>0</v>
      </c>
      <c r="L12" s="19"/>
      <c r="M12" s="20">
        <v>277223</v>
      </c>
      <c r="N12" s="20">
        <f t="shared" si="3"/>
        <v>0</v>
      </c>
      <c r="O12" s="19"/>
      <c r="P12" s="20">
        <v>280253</v>
      </c>
      <c r="Q12" s="20">
        <f t="shared" si="4"/>
        <v>0</v>
      </c>
      <c r="R12" s="19"/>
      <c r="S12" s="20">
        <v>249785</v>
      </c>
      <c r="T12" s="20">
        <f t="shared" si="5"/>
        <v>0</v>
      </c>
      <c r="U12" s="19">
        <f t="shared" si="6"/>
        <v>306</v>
      </c>
      <c r="V12" s="21">
        <f t="shared" si="7"/>
        <v>50758056</v>
      </c>
      <c r="W12" s="21">
        <f>(W11+W14)*(-1)</f>
        <v>3600000</v>
      </c>
      <c r="X12" s="21">
        <f>(X11+X14)*(-1)</f>
        <v>1087200</v>
      </c>
      <c r="Y12" s="21"/>
      <c r="Z12" s="21"/>
      <c r="AA12" s="21">
        <f t="shared" si="8"/>
        <v>55445256</v>
      </c>
      <c r="AB12" s="21">
        <v>47649900</v>
      </c>
      <c r="AC12" s="21" t="e">
        <f>AA12-#REF!</f>
        <v>#REF!</v>
      </c>
      <c r="AK12" s="22">
        <f t="shared" si="9"/>
        <v>7795356</v>
      </c>
      <c r="AL12" s="23">
        <f>U12-'[1]2018 (2)'!U12</f>
        <v>0</v>
      </c>
    </row>
    <row r="13" spans="1:38" hidden="1">
      <c r="A13" s="18">
        <f>A12+1</f>
        <v>6</v>
      </c>
      <c r="B13" s="18" t="s">
        <v>25</v>
      </c>
      <c r="C13" s="19">
        <v>54</v>
      </c>
      <c r="D13" s="20">
        <v>193932</v>
      </c>
      <c r="E13" s="20">
        <f t="shared" si="0"/>
        <v>10472328</v>
      </c>
      <c r="F13" s="19">
        <v>356</v>
      </c>
      <c r="G13" s="20">
        <v>154186</v>
      </c>
      <c r="H13" s="20">
        <f t="shared" si="1"/>
        <v>54890216</v>
      </c>
      <c r="I13" s="19"/>
      <c r="J13" s="20">
        <v>344998</v>
      </c>
      <c r="K13" s="20">
        <f t="shared" si="2"/>
        <v>0</v>
      </c>
      <c r="L13" s="19"/>
      <c r="M13" s="20">
        <v>277223</v>
      </c>
      <c r="N13" s="20">
        <f t="shared" si="3"/>
        <v>0</v>
      </c>
      <c r="O13" s="19"/>
      <c r="P13" s="20">
        <v>280253</v>
      </c>
      <c r="Q13" s="20">
        <f t="shared" si="4"/>
        <v>0</v>
      </c>
      <c r="R13" s="19">
        <f>5+5</f>
        <v>10</v>
      </c>
      <c r="S13" s="20">
        <v>249785</v>
      </c>
      <c r="T13" s="20">
        <f t="shared" si="5"/>
        <v>2497850</v>
      </c>
      <c r="U13" s="19">
        <f t="shared" si="6"/>
        <v>420</v>
      </c>
      <c r="V13" s="21">
        <f t="shared" si="7"/>
        <v>67860394</v>
      </c>
      <c r="W13" s="21">
        <v>-1805000</v>
      </c>
      <c r="X13" s="21">
        <v>-545110</v>
      </c>
      <c r="Y13" s="21"/>
      <c r="Z13" s="21"/>
      <c r="AA13" s="21">
        <f t="shared" si="8"/>
        <v>65510284</v>
      </c>
      <c r="AB13" s="21">
        <v>59030300</v>
      </c>
      <c r="AC13" s="21" t="e">
        <f>AA13-#REF!</f>
        <v>#REF!</v>
      </c>
      <c r="AK13" s="22">
        <f t="shared" si="9"/>
        <v>6479984</v>
      </c>
      <c r="AL13" s="23">
        <f>U13-'[1]2018 (2)'!U13</f>
        <v>0</v>
      </c>
    </row>
    <row r="14" spans="1:38" hidden="1">
      <c r="A14" s="18">
        <f>A13+1</f>
        <v>7</v>
      </c>
      <c r="B14" s="18" t="s">
        <v>26</v>
      </c>
      <c r="C14" s="19">
        <v>24</v>
      </c>
      <c r="D14" s="20">
        <v>193932</v>
      </c>
      <c r="E14" s="20">
        <f t="shared" si="0"/>
        <v>4654368</v>
      </c>
      <c r="F14" s="19">
        <f>239-5</f>
        <v>234</v>
      </c>
      <c r="G14" s="20">
        <v>154186</v>
      </c>
      <c r="H14" s="20">
        <f t="shared" si="1"/>
        <v>36079524</v>
      </c>
      <c r="I14" s="19">
        <v>13</v>
      </c>
      <c r="J14" s="20">
        <v>344998</v>
      </c>
      <c r="K14" s="20">
        <f t="shared" si="2"/>
        <v>4484974</v>
      </c>
      <c r="L14" s="19">
        <v>2</v>
      </c>
      <c r="M14" s="20">
        <v>277223</v>
      </c>
      <c r="N14" s="20">
        <f t="shared" si="3"/>
        <v>554446</v>
      </c>
      <c r="O14" s="19"/>
      <c r="P14" s="20">
        <v>280253</v>
      </c>
      <c r="Q14" s="20">
        <f t="shared" si="4"/>
        <v>0</v>
      </c>
      <c r="R14" s="19">
        <v>2</v>
      </c>
      <c r="S14" s="20">
        <v>249785</v>
      </c>
      <c r="T14" s="20">
        <f t="shared" si="5"/>
        <v>499570</v>
      </c>
      <c r="U14" s="19">
        <f t="shared" si="6"/>
        <v>275</v>
      </c>
      <c r="V14" s="21">
        <f t="shared" si="7"/>
        <v>46272882</v>
      </c>
      <c r="W14" s="21">
        <v>-1700000</v>
      </c>
      <c r="X14" s="21">
        <v>-513400</v>
      </c>
      <c r="Y14" s="21">
        <v>984500</v>
      </c>
      <c r="Z14" s="21">
        <v>297300</v>
      </c>
      <c r="AA14" s="21">
        <f t="shared" si="8"/>
        <v>45341282</v>
      </c>
      <c r="AB14" s="21">
        <v>41794100</v>
      </c>
      <c r="AC14" s="21" t="e">
        <f>AA14-#REF!</f>
        <v>#REF!</v>
      </c>
      <c r="AK14" s="22">
        <f t="shared" si="9"/>
        <v>3547182</v>
      </c>
      <c r="AL14" s="23">
        <f>U14-'[1]2018 (2)'!U14</f>
        <v>0</v>
      </c>
    </row>
    <row r="15" spans="1:38" hidden="1">
      <c r="A15" s="18">
        <f>A14+1</f>
        <v>8</v>
      </c>
      <c r="B15" s="18" t="s">
        <v>27</v>
      </c>
      <c r="C15" s="19">
        <v>95</v>
      </c>
      <c r="D15" s="20">
        <v>193932</v>
      </c>
      <c r="E15" s="20">
        <f t="shared" si="0"/>
        <v>18423540</v>
      </c>
      <c r="F15" s="19">
        <f>210-15</f>
        <v>195</v>
      </c>
      <c r="G15" s="20">
        <v>154186</v>
      </c>
      <c r="H15" s="20">
        <f t="shared" si="1"/>
        <v>30066270</v>
      </c>
      <c r="I15" s="19"/>
      <c r="J15" s="20">
        <v>344998</v>
      </c>
      <c r="K15" s="20">
        <f t="shared" si="2"/>
        <v>0</v>
      </c>
      <c r="L15" s="19"/>
      <c r="M15" s="20">
        <v>277223</v>
      </c>
      <c r="N15" s="20">
        <f t="shared" si="3"/>
        <v>0</v>
      </c>
      <c r="O15" s="19"/>
      <c r="P15" s="20">
        <v>280253</v>
      </c>
      <c r="Q15" s="20">
        <f t="shared" si="4"/>
        <v>0</v>
      </c>
      <c r="R15" s="19"/>
      <c r="S15" s="20">
        <v>249785</v>
      </c>
      <c r="T15" s="20">
        <f t="shared" si="5"/>
        <v>0</v>
      </c>
      <c r="U15" s="19">
        <f t="shared" si="6"/>
        <v>290</v>
      </c>
      <c r="V15" s="21">
        <f t="shared" si="7"/>
        <v>48489810</v>
      </c>
      <c r="W15" s="21">
        <v>-1824000</v>
      </c>
      <c r="X15" s="21">
        <v>-550848</v>
      </c>
      <c r="Y15" s="21"/>
      <c r="Z15" s="21"/>
      <c r="AA15" s="21">
        <f t="shared" si="8"/>
        <v>46114962</v>
      </c>
      <c r="AB15" s="21">
        <v>39185900</v>
      </c>
      <c r="AC15" s="21" t="e">
        <f>AA15-#REF!</f>
        <v>#REF!</v>
      </c>
      <c r="AK15" s="22">
        <f t="shared" si="9"/>
        <v>6929062</v>
      </c>
      <c r="AL15" s="23">
        <f>U15-'[1]2018 (2)'!U15</f>
        <v>0</v>
      </c>
    </row>
    <row r="16" spans="1:38" hidden="1">
      <c r="A16" s="18">
        <v>9</v>
      </c>
      <c r="B16" s="18" t="s">
        <v>28</v>
      </c>
      <c r="C16" s="19">
        <v>28</v>
      </c>
      <c r="D16" s="20">
        <v>193932</v>
      </c>
      <c r="E16" s="20">
        <f t="shared" si="0"/>
        <v>5430096</v>
      </c>
      <c r="F16" s="19">
        <v>315</v>
      </c>
      <c r="G16" s="20">
        <v>154186</v>
      </c>
      <c r="H16" s="20">
        <f t="shared" si="1"/>
        <v>48568590</v>
      </c>
      <c r="I16" s="19"/>
      <c r="J16" s="20">
        <v>344998</v>
      </c>
      <c r="K16" s="20">
        <f t="shared" si="2"/>
        <v>0</v>
      </c>
      <c r="L16" s="19"/>
      <c r="M16" s="20">
        <v>277223</v>
      </c>
      <c r="N16" s="20">
        <f t="shared" si="3"/>
        <v>0</v>
      </c>
      <c r="O16" s="19"/>
      <c r="P16" s="20">
        <v>280253</v>
      </c>
      <c r="Q16" s="20">
        <f t="shared" si="4"/>
        <v>0</v>
      </c>
      <c r="R16" s="19">
        <f>2+5</f>
        <v>7</v>
      </c>
      <c r="S16" s="20">
        <v>249785</v>
      </c>
      <c r="T16" s="20">
        <f t="shared" si="5"/>
        <v>1748495</v>
      </c>
      <c r="U16" s="19">
        <f t="shared" si="6"/>
        <v>350</v>
      </c>
      <c r="V16" s="21">
        <f t="shared" si="7"/>
        <v>55747181</v>
      </c>
      <c r="W16" s="21">
        <f>(W9+W10)*(-1)</f>
        <v>4000000</v>
      </c>
      <c r="X16" s="21">
        <f>(X9+X10)*(-1)</f>
        <v>1208000</v>
      </c>
      <c r="Y16" s="21"/>
      <c r="Z16" s="21"/>
      <c r="AA16" s="21">
        <f t="shared" si="8"/>
        <v>60955181</v>
      </c>
      <c r="AB16" s="21">
        <v>53679100</v>
      </c>
      <c r="AC16" s="21" t="e">
        <f>AA16-#REF!</f>
        <v>#REF!</v>
      </c>
      <c r="AK16" s="22">
        <f t="shared" si="9"/>
        <v>7276081</v>
      </c>
      <c r="AL16" s="23">
        <f>U16-'[1]2018 (2)'!U16</f>
        <v>0</v>
      </c>
    </row>
    <row r="17" spans="1:43" hidden="1">
      <c r="A17" s="18">
        <v>10</v>
      </c>
      <c r="B17" s="18" t="s">
        <v>29</v>
      </c>
      <c r="C17" s="19">
        <v>60</v>
      </c>
      <c r="D17" s="20">
        <v>193932</v>
      </c>
      <c r="E17" s="20">
        <f t="shared" si="0"/>
        <v>11635920</v>
      </c>
      <c r="F17" s="19">
        <v>182</v>
      </c>
      <c r="G17" s="20">
        <v>154186</v>
      </c>
      <c r="H17" s="20">
        <f t="shared" si="1"/>
        <v>28061852</v>
      </c>
      <c r="I17" s="19"/>
      <c r="J17" s="20">
        <v>344998</v>
      </c>
      <c r="K17" s="20">
        <f t="shared" si="2"/>
        <v>0</v>
      </c>
      <c r="L17" s="19">
        <v>15</v>
      </c>
      <c r="M17" s="20">
        <v>277223</v>
      </c>
      <c r="N17" s="20">
        <f t="shared" si="3"/>
        <v>4158345</v>
      </c>
      <c r="O17" s="19"/>
      <c r="P17" s="20">
        <v>280253</v>
      </c>
      <c r="Q17" s="20">
        <f t="shared" si="4"/>
        <v>0</v>
      </c>
      <c r="R17" s="19">
        <v>3</v>
      </c>
      <c r="S17" s="20">
        <v>249785</v>
      </c>
      <c r="T17" s="20">
        <f t="shared" si="5"/>
        <v>749355</v>
      </c>
      <c r="U17" s="19">
        <f t="shared" si="6"/>
        <v>260</v>
      </c>
      <c r="V17" s="21">
        <f t="shared" si="7"/>
        <v>44605472</v>
      </c>
      <c r="W17" s="21">
        <v>-1636000</v>
      </c>
      <c r="X17" s="21">
        <v>-494072</v>
      </c>
      <c r="Y17" s="21"/>
      <c r="Z17" s="21"/>
      <c r="AA17" s="21">
        <f t="shared" si="8"/>
        <v>42475400</v>
      </c>
      <c r="AB17" s="21">
        <v>37648400</v>
      </c>
      <c r="AC17" s="21" t="e">
        <f>AA17-#REF!</f>
        <v>#REF!</v>
      </c>
      <c r="AK17" s="22">
        <f t="shared" si="9"/>
        <v>4827000</v>
      </c>
      <c r="AL17" s="23">
        <f>U17-'[1]2018 (2)'!U17</f>
        <v>0</v>
      </c>
    </row>
    <row r="18" spans="1:43" hidden="1">
      <c r="A18" s="18">
        <f>A17+1</f>
        <v>11</v>
      </c>
      <c r="B18" s="18" t="s">
        <v>30</v>
      </c>
      <c r="C18" s="19">
        <v>47</v>
      </c>
      <c r="D18" s="20">
        <v>193932</v>
      </c>
      <c r="E18" s="20">
        <f t="shared" si="0"/>
        <v>9114804</v>
      </c>
      <c r="F18" s="19">
        <v>393</v>
      </c>
      <c r="G18" s="20">
        <v>154186</v>
      </c>
      <c r="H18" s="20">
        <f t="shared" si="1"/>
        <v>60595098</v>
      </c>
      <c r="I18" s="19"/>
      <c r="J18" s="20">
        <v>344998</v>
      </c>
      <c r="K18" s="20">
        <f t="shared" si="2"/>
        <v>0</v>
      </c>
      <c r="L18" s="19"/>
      <c r="M18" s="20">
        <v>277223</v>
      </c>
      <c r="N18" s="20">
        <f t="shared" si="3"/>
        <v>0</v>
      </c>
      <c r="O18" s="19"/>
      <c r="P18" s="20">
        <v>280253</v>
      </c>
      <c r="Q18" s="20">
        <f t="shared" si="4"/>
        <v>0</v>
      </c>
      <c r="R18" s="19"/>
      <c r="S18" s="20">
        <v>249785</v>
      </c>
      <c r="T18" s="20">
        <f t="shared" si="5"/>
        <v>0</v>
      </c>
      <c r="U18" s="19">
        <f t="shared" si="6"/>
        <v>440</v>
      </c>
      <c r="V18" s="21">
        <f t="shared" si="7"/>
        <v>69709902</v>
      </c>
      <c r="W18" s="21">
        <v>0</v>
      </c>
      <c r="X18" s="21">
        <v>0</v>
      </c>
      <c r="Y18" s="21"/>
      <c r="Z18" s="21"/>
      <c r="AA18" s="21">
        <f t="shared" si="8"/>
        <v>69709902</v>
      </c>
      <c r="AB18" s="21">
        <v>62638200</v>
      </c>
      <c r="AC18" s="21" t="e">
        <f>AA18-#REF!</f>
        <v>#REF!</v>
      </c>
      <c r="AK18" s="22">
        <f t="shared" si="9"/>
        <v>7071702</v>
      </c>
      <c r="AL18" s="23">
        <f>U18-'[1]2018 (2)'!U18</f>
        <v>0</v>
      </c>
    </row>
    <row r="19" spans="1:43" s="3" customFormat="1" hidden="1">
      <c r="A19" s="24" t="s">
        <v>31</v>
      </c>
      <c r="B19" s="25"/>
      <c r="C19" s="26">
        <f>SUM(C8:C18)</f>
        <v>590</v>
      </c>
      <c r="D19" s="20"/>
      <c r="E19" s="27">
        <f>SUM(E8:E18)</f>
        <v>114419880</v>
      </c>
      <c r="F19" s="26">
        <f>SUM(F8:F18)</f>
        <v>3276</v>
      </c>
      <c r="G19" s="20"/>
      <c r="H19" s="27">
        <f t="shared" ref="H19:AJ19" si="10">SUM(H8:H18)</f>
        <v>505113336</v>
      </c>
      <c r="I19" s="28">
        <f t="shared" si="10"/>
        <v>25</v>
      </c>
      <c r="J19" s="28">
        <f t="shared" si="10"/>
        <v>3794978</v>
      </c>
      <c r="K19" s="28">
        <f t="shared" si="10"/>
        <v>8624950</v>
      </c>
      <c r="L19" s="28">
        <f t="shared" si="10"/>
        <v>17</v>
      </c>
      <c r="M19" s="28">
        <f t="shared" si="10"/>
        <v>3049453</v>
      </c>
      <c r="N19" s="28">
        <f t="shared" si="10"/>
        <v>4712791</v>
      </c>
      <c r="O19" s="28">
        <f t="shared" si="10"/>
        <v>0</v>
      </c>
      <c r="P19" s="28">
        <f t="shared" si="10"/>
        <v>3082783</v>
      </c>
      <c r="Q19" s="28">
        <f t="shared" si="10"/>
        <v>0</v>
      </c>
      <c r="R19" s="28">
        <f t="shared" si="10"/>
        <v>30</v>
      </c>
      <c r="S19" s="28">
        <f t="shared" si="10"/>
        <v>2747635</v>
      </c>
      <c r="T19" s="28">
        <f t="shared" si="10"/>
        <v>7493550</v>
      </c>
      <c r="U19" s="28">
        <f t="shared" si="10"/>
        <v>3938</v>
      </c>
      <c r="V19" s="21">
        <f t="shared" si="10"/>
        <v>640364507</v>
      </c>
      <c r="W19" s="21">
        <f t="shared" si="10"/>
        <v>0</v>
      </c>
      <c r="X19" s="21">
        <f t="shared" si="10"/>
        <v>0</v>
      </c>
      <c r="Y19" s="21">
        <f t="shared" si="10"/>
        <v>0</v>
      </c>
      <c r="Z19" s="21">
        <f t="shared" si="10"/>
        <v>0</v>
      </c>
      <c r="AA19" s="21">
        <f t="shared" si="10"/>
        <v>640364507</v>
      </c>
      <c r="AB19" s="21">
        <f t="shared" si="10"/>
        <v>570268000</v>
      </c>
      <c r="AC19" s="21" t="e">
        <f t="shared" si="10"/>
        <v>#REF!</v>
      </c>
      <c r="AD19" s="21">
        <f t="shared" si="10"/>
        <v>0</v>
      </c>
      <c r="AE19" s="21">
        <f t="shared" si="10"/>
        <v>0</v>
      </c>
      <c r="AF19" s="21">
        <f t="shared" si="10"/>
        <v>0</v>
      </c>
      <c r="AG19" s="21">
        <f t="shared" si="10"/>
        <v>0</v>
      </c>
      <c r="AH19" s="21">
        <f t="shared" si="10"/>
        <v>0</v>
      </c>
      <c r="AI19" s="21">
        <f t="shared" si="10"/>
        <v>0</v>
      </c>
      <c r="AJ19" s="21">
        <f t="shared" si="10"/>
        <v>0</v>
      </c>
      <c r="AK19" s="22">
        <f t="shared" si="9"/>
        <v>70096507</v>
      </c>
      <c r="AL19" s="23">
        <f>U19-'[1]2018 (2)'!U19</f>
        <v>0</v>
      </c>
    </row>
    <row r="20" spans="1:43" hidden="1">
      <c r="A20" s="17">
        <v>1</v>
      </c>
      <c r="B20" s="18" t="s">
        <v>32</v>
      </c>
      <c r="C20" s="19">
        <v>60</v>
      </c>
      <c r="D20" s="20">
        <v>193932</v>
      </c>
      <c r="E20" s="20">
        <f>C20*D20</f>
        <v>11635920</v>
      </c>
      <c r="F20" s="19">
        <v>0</v>
      </c>
      <c r="G20" s="20">
        <v>154186</v>
      </c>
      <c r="H20" s="20">
        <f>F20*G20</f>
        <v>0</v>
      </c>
      <c r="I20" s="19"/>
      <c r="J20" s="20"/>
      <c r="K20" s="20">
        <f>I20*J20</f>
        <v>0</v>
      </c>
      <c r="L20" s="19"/>
      <c r="M20" s="20"/>
      <c r="N20" s="20">
        <f>L20*M20</f>
        <v>0</v>
      </c>
      <c r="O20" s="19">
        <v>0</v>
      </c>
      <c r="P20" s="20"/>
      <c r="Q20" s="20">
        <f>O20*P20</f>
        <v>0</v>
      </c>
      <c r="R20" s="19">
        <v>0</v>
      </c>
      <c r="S20" s="20"/>
      <c r="T20" s="20">
        <f>R20*S20</f>
        <v>0</v>
      </c>
      <c r="U20" s="19">
        <v>60</v>
      </c>
      <c r="V20" s="21">
        <f>E20+K20+N20+Q20+T20+H20</f>
        <v>11635920</v>
      </c>
      <c r="W20" s="21"/>
      <c r="X20" s="21"/>
      <c r="Y20" s="21"/>
      <c r="Z20" s="21"/>
      <c r="AA20" s="21">
        <f>V20+W20+Y20+X20+Z20</f>
        <v>11635920</v>
      </c>
      <c r="AB20" s="21">
        <v>6036000</v>
      </c>
      <c r="AC20" s="21">
        <v>0</v>
      </c>
      <c r="AK20" s="22">
        <f t="shared" si="9"/>
        <v>5599920</v>
      </c>
      <c r="AL20" s="23">
        <f>U20-'[1]2018 (2)'!U20</f>
        <v>0</v>
      </c>
    </row>
    <row r="21" spans="1:43" hidden="1">
      <c r="A21" s="29" t="s">
        <v>33</v>
      </c>
      <c r="B21" s="30"/>
      <c r="C21" s="31"/>
      <c r="D21" s="32"/>
      <c r="E21" s="32"/>
      <c r="F21" s="30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>
        <f>V19+V20</f>
        <v>652000427</v>
      </c>
      <c r="W21" s="33"/>
      <c r="X21" s="33"/>
      <c r="AA21" s="2">
        <f>V21+W21+Y21+X21+Z21</f>
        <v>652000427</v>
      </c>
      <c r="AB21" s="1"/>
      <c r="AC21" s="1"/>
      <c r="AE21" s="2"/>
      <c r="AF21" s="2"/>
      <c r="AI21" s="1" t="e">
        <f>#REF!+AE21+AG21+AF21+AH21</f>
        <v>#REF!</v>
      </c>
    </row>
    <row r="22" spans="1:43">
      <c r="A22" s="29"/>
      <c r="B22" s="30"/>
      <c r="C22" s="31"/>
      <c r="D22" s="32"/>
      <c r="E22" s="32"/>
      <c r="F22" s="30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 t="s">
        <v>34</v>
      </c>
      <c r="T22" s="32"/>
      <c r="U22" s="32"/>
      <c r="V22" s="32"/>
      <c r="W22" s="33"/>
      <c r="X22" s="33"/>
      <c r="AA22" s="2"/>
      <c r="AB22" s="1"/>
      <c r="AC22" s="1"/>
      <c r="AE22" s="2"/>
      <c r="AF22" s="2"/>
    </row>
    <row r="23" spans="1:43" ht="53.45" customHeight="1">
      <c r="A23" s="7" t="s">
        <v>3</v>
      </c>
      <c r="B23" s="7" t="s">
        <v>4</v>
      </c>
      <c r="C23" s="8" t="s">
        <v>5</v>
      </c>
      <c r="D23" s="8"/>
      <c r="E23" s="8"/>
      <c r="F23" s="8" t="s">
        <v>6</v>
      </c>
      <c r="G23" s="8"/>
      <c r="H23" s="8"/>
      <c r="I23" s="9" t="s">
        <v>7</v>
      </c>
      <c r="J23" s="9"/>
      <c r="K23" s="9"/>
      <c r="L23" s="9" t="s">
        <v>8</v>
      </c>
      <c r="M23" s="9"/>
      <c r="N23" s="9"/>
      <c r="O23" s="8" t="s">
        <v>35</v>
      </c>
      <c r="P23" s="8"/>
      <c r="Q23" s="8"/>
      <c r="R23" s="8" t="s">
        <v>10</v>
      </c>
      <c r="S23" s="8"/>
      <c r="T23" s="8"/>
      <c r="U23" s="7" t="s">
        <v>11</v>
      </c>
      <c r="V23" s="10" t="s">
        <v>12</v>
      </c>
      <c r="W23" s="11" t="s">
        <v>13</v>
      </c>
      <c r="X23" s="12"/>
      <c r="Y23" s="11" t="s">
        <v>14</v>
      </c>
      <c r="Z23" s="12"/>
      <c r="AA23" s="10" t="s">
        <v>15</v>
      </c>
      <c r="AB23" s="10" t="s">
        <v>16</v>
      </c>
      <c r="AC23" s="10" t="s">
        <v>15</v>
      </c>
      <c r="AQ23" s="34" t="s">
        <v>36</v>
      </c>
    </row>
    <row r="24" spans="1:43" ht="44.25" customHeight="1">
      <c r="A24" s="13"/>
      <c r="B24" s="13"/>
      <c r="C24" s="14" t="s">
        <v>17</v>
      </c>
      <c r="D24" s="14" t="s">
        <v>18</v>
      </c>
      <c r="E24" s="14" t="s">
        <v>19</v>
      </c>
      <c r="F24" s="14" t="s">
        <v>17</v>
      </c>
      <c r="G24" s="14" t="s">
        <v>18</v>
      </c>
      <c r="H24" s="14" t="s">
        <v>19</v>
      </c>
      <c r="I24" s="14" t="s">
        <v>17</v>
      </c>
      <c r="J24" s="14" t="s">
        <v>18</v>
      </c>
      <c r="K24" s="14" t="s">
        <v>19</v>
      </c>
      <c r="L24" s="14" t="s">
        <v>17</v>
      </c>
      <c r="M24" s="14" t="s">
        <v>18</v>
      </c>
      <c r="N24" s="14" t="s">
        <v>19</v>
      </c>
      <c r="O24" s="14" t="s">
        <v>17</v>
      </c>
      <c r="P24" s="14" t="s">
        <v>18</v>
      </c>
      <c r="Q24" s="14" t="s">
        <v>19</v>
      </c>
      <c r="R24" s="14" t="s">
        <v>17</v>
      </c>
      <c r="S24" s="14" t="s">
        <v>18</v>
      </c>
      <c r="T24" s="14" t="s">
        <v>19</v>
      </c>
      <c r="U24" s="13"/>
      <c r="V24" s="15"/>
      <c r="W24" s="16">
        <v>211</v>
      </c>
      <c r="X24" s="16">
        <v>213</v>
      </c>
      <c r="Y24" s="16">
        <v>211</v>
      </c>
      <c r="Z24" s="16">
        <v>213</v>
      </c>
      <c r="AA24" s="15"/>
      <c r="AB24" s="15"/>
      <c r="AC24" s="15"/>
      <c r="AQ24" s="35"/>
    </row>
    <row r="25" spans="1:43">
      <c r="A25" s="17">
        <v>1</v>
      </c>
      <c r="B25" s="18" t="s">
        <v>20</v>
      </c>
      <c r="C25" s="19">
        <v>39</v>
      </c>
      <c r="D25" s="20">
        <v>193932</v>
      </c>
      <c r="E25" s="20">
        <f t="shared" ref="E25:E35" si="11">C25*D25</f>
        <v>7563348</v>
      </c>
      <c r="F25" s="19">
        <v>222</v>
      </c>
      <c r="G25" s="20">
        <v>154186</v>
      </c>
      <c r="H25" s="20">
        <f t="shared" ref="H25:H35" si="12">F25*G25</f>
        <v>34229292</v>
      </c>
      <c r="I25" s="19"/>
      <c r="J25" s="20">
        <v>344998</v>
      </c>
      <c r="K25" s="20">
        <f t="shared" ref="K25:K35" si="13">I25*J25</f>
        <v>0</v>
      </c>
      <c r="L25" s="19"/>
      <c r="M25" s="20">
        <v>277223</v>
      </c>
      <c r="N25" s="20">
        <f t="shared" ref="N25:N35" si="14">L25*M25</f>
        <v>0</v>
      </c>
      <c r="O25" s="19"/>
      <c r="P25" s="20">
        <v>409742</v>
      </c>
      <c r="Q25" s="20">
        <f t="shared" ref="Q25:Q35" si="15">O25*P25</f>
        <v>0</v>
      </c>
      <c r="R25" s="19"/>
      <c r="S25" s="20">
        <v>249785</v>
      </c>
      <c r="T25" s="20">
        <f t="shared" ref="T25:T35" si="16">R25*S25</f>
        <v>0</v>
      </c>
      <c r="U25" s="19">
        <f t="shared" ref="U25:U35" si="17">F25+L25+O25+R25+I25+C25</f>
        <v>261</v>
      </c>
      <c r="V25" s="21">
        <f t="shared" ref="V25:V35" si="18">E25+K25+N25+Q25+T25+H25</f>
        <v>41792640</v>
      </c>
      <c r="W25" s="21">
        <f>(W30+W32+W34)*(-1)</f>
        <v>5265000</v>
      </c>
      <c r="X25" s="21">
        <f>(X30+X32+X34)*(-1)</f>
        <v>1590030</v>
      </c>
      <c r="Y25" s="21"/>
      <c r="Z25" s="21"/>
      <c r="AA25" s="21">
        <f t="shared" ref="AA25:AA35" si="19">V25+W25+Y25+X25+Z25</f>
        <v>48647670</v>
      </c>
      <c r="AB25" s="21">
        <v>44962200</v>
      </c>
      <c r="AC25" s="21" t="e">
        <f>AA25-#REF!</f>
        <v>#REF!</v>
      </c>
      <c r="AK25" s="22">
        <f t="shared" ref="AK25:AK37" si="20">V25-V8</f>
        <v>1891420</v>
      </c>
      <c r="AL25" s="23"/>
      <c r="AP25" s="1">
        <v>41678200</v>
      </c>
      <c r="AQ25" s="36">
        <f>AP25/V25</f>
        <v>0.99726171880981918</v>
      </c>
    </row>
    <row r="26" spans="1:43">
      <c r="A26" s="18">
        <f>A25+1</f>
        <v>2</v>
      </c>
      <c r="B26" s="18" t="s">
        <v>21</v>
      </c>
      <c r="C26" s="19">
        <v>29</v>
      </c>
      <c r="D26" s="20">
        <v>193932</v>
      </c>
      <c r="E26" s="20">
        <f t="shared" si="11"/>
        <v>5624028</v>
      </c>
      <c r="F26" s="19">
        <v>413</v>
      </c>
      <c r="G26" s="20">
        <v>154186</v>
      </c>
      <c r="H26" s="20">
        <f t="shared" si="12"/>
        <v>63678818</v>
      </c>
      <c r="I26" s="19"/>
      <c r="J26" s="20">
        <v>344998</v>
      </c>
      <c r="K26" s="20">
        <f t="shared" si="13"/>
        <v>0</v>
      </c>
      <c r="L26" s="19"/>
      <c r="M26" s="20">
        <v>277223</v>
      </c>
      <c r="N26" s="20">
        <f t="shared" si="14"/>
        <v>0</v>
      </c>
      <c r="O26" s="19">
        <v>11</v>
      </c>
      <c r="P26" s="20">
        <v>409742</v>
      </c>
      <c r="Q26" s="20">
        <f t="shared" si="15"/>
        <v>4507162</v>
      </c>
      <c r="R26" s="19">
        <v>3</v>
      </c>
      <c r="S26" s="20">
        <v>249785</v>
      </c>
      <c r="T26" s="20">
        <f t="shared" si="16"/>
        <v>749355</v>
      </c>
      <c r="U26" s="19">
        <f t="shared" si="17"/>
        <v>456</v>
      </c>
      <c r="V26" s="21">
        <f t="shared" si="18"/>
        <v>74559363</v>
      </c>
      <c r="W26" s="21">
        <v>-1970000</v>
      </c>
      <c r="X26" s="21">
        <v>-594940</v>
      </c>
      <c r="Y26" s="21"/>
      <c r="Z26" s="21"/>
      <c r="AA26" s="21">
        <f t="shared" si="19"/>
        <v>71994423</v>
      </c>
      <c r="AB26" s="21">
        <v>62870300</v>
      </c>
      <c r="AC26" s="21" t="e">
        <f>AA26-#REF!</f>
        <v>#REF!</v>
      </c>
      <c r="AK26" s="22">
        <f t="shared" si="20"/>
        <v>2097057</v>
      </c>
      <c r="AL26" s="23"/>
      <c r="AP26" s="1">
        <v>71911704</v>
      </c>
      <c r="AQ26" s="36">
        <f t="shared" ref="AQ26:AQ36" si="21">AP26/V26</f>
        <v>0.96448924865412278</v>
      </c>
    </row>
    <row r="27" spans="1:43">
      <c r="A27" s="18">
        <f>A26+1</f>
        <v>3</v>
      </c>
      <c r="B27" s="18" t="s">
        <v>22</v>
      </c>
      <c r="C27" s="19">
        <v>58</v>
      </c>
      <c r="D27" s="20">
        <v>193932</v>
      </c>
      <c r="E27" s="20">
        <f t="shared" si="11"/>
        <v>11248056</v>
      </c>
      <c r="F27" s="19">
        <v>420</v>
      </c>
      <c r="G27" s="20">
        <v>154186</v>
      </c>
      <c r="H27" s="20">
        <f t="shared" si="12"/>
        <v>64758120</v>
      </c>
      <c r="I27" s="19"/>
      <c r="J27" s="20">
        <v>344998</v>
      </c>
      <c r="K27" s="20">
        <f t="shared" si="13"/>
        <v>0</v>
      </c>
      <c r="L27" s="19"/>
      <c r="M27" s="20">
        <v>277223</v>
      </c>
      <c r="N27" s="20">
        <f t="shared" si="14"/>
        <v>0</v>
      </c>
      <c r="O27" s="19"/>
      <c r="P27" s="20">
        <v>409742</v>
      </c>
      <c r="Q27" s="20">
        <f t="shared" si="15"/>
        <v>0</v>
      </c>
      <c r="R27" s="19"/>
      <c r="S27" s="20">
        <v>249785</v>
      </c>
      <c r="T27" s="20">
        <f t="shared" si="16"/>
        <v>0</v>
      </c>
      <c r="U27" s="19">
        <f t="shared" si="17"/>
        <v>478</v>
      </c>
      <c r="V27" s="21">
        <f t="shared" si="18"/>
        <v>76006176</v>
      </c>
      <c r="W27" s="21">
        <v>-2030000</v>
      </c>
      <c r="X27" s="21">
        <v>-613060</v>
      </c>
      <c r="Y27" s="21"/>
      <c r="Z27" s="21"/>
      <c r="AA27" s="21">
        <f t="shared" si="19"/>
        <v>73363116</v>
      </c>
      <c r="AB27" s="21">
        <v>58664700</v>
      </c>
      <c r="AC27" s="21" t="e">
        <f>AA27-#REF!</f>
        <v>#REF!</v>
      </c>
      <c r="AK27" s="22">
        <f t="shared" si="20"/>
        <v>3145382</v>
      </c>
      <c r="AL27" s="23"/>
      <c r="AP27" s="1">
        <v>68800352</v>
      </c>
      <c r="AQ27" s="36">
        <f t="shared" si="21"/>
        <v>0.9051942305320031</v>
      </c>
    </row>
    <row r="28" spans="1:43">
      <c r="A28" s="18">
        <f>A27+1</f>
        <v>4</v>
      </c>
      <c r="B28" s="18" t="s">
        <v>23</v>
      </c>
      <c r="C28" s="19">
        <v>0</v>
      </c>
      <c r="D28" s="20">
        <v>193932</v>
      </c>
      <c r="E28" s="20">
        <f t="shared" si="11"/>
        <v>0</v>
      </c>
      <c r="F28" s="19">
        <v>465</v>
      </c>
      <c r="G28" s="20">
        <v>154186</v>
      </c>
      <c r="H28" s="20">
        <f t="shared" si="12"/>
        <v>71696490</v>
      </c>
      <c r="I28" s="19"/>
      <c r="J28" s="20">
        <v>344998</v>
      </c>
      <c r="K28" s="20">
        <f t="shared" si="13"/>
        <v>0</v>
      </c>
      <c r="L28" s="19"/>
      <c r="M28" s="20">
        <v>277223</v>
      </c>
      <c r="N28" s="20">
        <f t="shared" si="14"/>
        <v>0</v>
      </c>
      <c r="O28" s="19"/>
      <c r="P28" s="20">
        <v>409742</v>
      </c>
      <c r="Q28" s="20">
        <f t="shared" si="15"/>
        <v>0</v>
      </c>
      <c r="R28" s="19"/>
      <c r="S28" s="20">
        <v>249785</v>
      </c>
      <c r="T28" s="20">
        <f t="shared" si="16"/>
        <v>0</v>
      </c>
      <c r="U28" s="19">
        <f t="shared" si="17"/>
        <v>465</v>
      </c>
      <c r="V28" s="21">
        <f t="shared" si="18"/>
        <v>71696490</v>
      </c>
      <c r="W28" s="21">
        <v>-1900000</v>
      </c>
      <c r="X28" s="21">
        <v>-573800</v>
      </c>
      <c r="Y28" s="21">
        <v>-984500</v>
      </c>
      <c r="Z28" s="21">
        <v>-297300</v>
      </c>
      <c r="AA28" s="21">
        <f t="shared" si="19"/>
        <v>67940890</v>
      </c>
      <c r="AB28" s="21">
        <v>62144900</v>
      </c>
      <c r="AC28" s="21" t="e">
        <f>AA28-#REF!</f>
        <v>#REF!</v>
      </c>
      <c r="AK28" s="22">
        <f t="shared" si="20"/>
        <v>0</v>
      </c>
      <c r="AL28" s="23"/>
      <c r="AP28" s="1">
        <v>71696490</v>
      </c>
      <c r="AQ28" s="36">
        <f t="shared" si="21"/>
        <v>1</v>
      </c>
    </row>
    <row r="29" spans="1:43">
      <c r="A29" s="18">
        <v>5</v>
      </c>
      <c r="B29" s="18" t="s">
        <v>24</v>
      </c>
      <c r="C29" s="19">
        <v>88</v>
      </c>
      <c r="D29" s="20">
        <v>193932</v>
      </c>
      <c r="E29" s="20">
        <f t="shared" si="11"/>
        <v>17066016</v>
      </c>
      <c r="F29" s="19">
        <v>218</v>
      </c>
      <c r="G29" s="20">
        <v>154186</v>
      </c>
      <c r="H29" s="20">
        <f t="shared" si="12"/>
        <v>33612548</v>
      </c>
      <c r="I29" s="19"/>
      <c r="J29" s="20">
        <v>344998</v>
      </c>
      <c r="K29" s="20">
        <f t="shared" si="13"/>
        <v>0</v>
      </c>
      <c r="L29" s="19"/>
      <c r="M29" s="20">
        <v>277223</v>
      </c>
      <c r="N29" s="20">
        <f t="shared" si="14"/>
        <v>0</v>
      </c>
      <c r="O29" s="19"/>
      <c r="P29" s="20">
        <v>409742</v>
      </c>
      <c r="Q29" s="20">
        <f t="shared" si="15"/>
        <v>0</v>
      </c>
      <c r="R29" s="19"/>
      <c r="S29" s="20">
        <v>249785</v>
      </c>
      <c r="T29" s="20">
        <f t="shared" si="16"/>
        <v>0</v>
      </c>
      <c r="U29" s="19">
        <f t="shared" si="17"/>
        <v>306</v>
      </c>
      <c r="V29" s="21">
        <f t="shared" si="18"/>
        <v>50678564</v>
      </c>
      <c r="W29" s="21">
        <f>(W28+W31)*(-1)</f>
        <v>3600000</v>
      </c>
      <c r="X29" s="21">
        <f>(X28+X31)*(-1)</f>
        <v>1087200</v>
      </c>
      <c r="Y29" s="21"/>
      <c r="Z29" s="21"/>
      <c r="AA29" s="21">
        <f t="shared" si="19"/>
        <v>55365764</v>
      </c>
      <c r="AB29" s="21">
        <v>47649900</v>
      </c>
      <c r="AC29" s="21" t="e">
        <f>AA29-#REF!</f>
        <v>#REF!</v>
      </c>
      <c r="AK29" s="22">
        <f t="shared" si="20"/>
        <v>-79492</v>
      </c>
      <c r="AL29" s="23"/>
      <c r="AP29" s="1">
        <v>50758058</v>
      </c>
      <c r="AQ29" s="36">
        <f t="shared" si="21"/>
        <v>1.0015685921961008</v>
      </c>
    </row>
    <row r="30" spans="1:43">
      <c r="A30" s="18">
        <f>A29+1</f>
        <v>6</v>
      </c>
      <c r="B30" s="18" t="s">
        <v>25</v>
      </c>
      <c r="C30" s="19">
        <v>54</v>
      </c>
      <c r="D30" s="20">
        <v>193932</v>
      </c>
      <c r="E30" s="20">
        <f t="shared" si="11"/>
        <v>10472328</v>
      </c>
      <c r="F30" s="19">
        <v>363</v>
      </c>
      <c r="G30" s="20">
        <v>154186</v>
      </c>
      <c r="H30" s="20">
        <f t="shared" si="12"/>
        <v>55969518</v>
      </c>
      <c r="I30" s="19"/>
      <c r="J30" s="20">
        <v>344998</v>
      </c>
      <c r="K30" s="20">
        <f t="shared" si="13"/>
        <v>0</v>
      </c>
      <c r="L30" s="19"/>
      <c r="M30" s="20">
        <v>277223</v>
      </c>
      <c r="N30" s="20">
        <f t="shared" si="14"/>
        <v>0</v>
      </c>
      <c r="O30" s="19"/>
      <c r="P30" s="20">
        <v>409742</v>
      </c>
      <c r="Q30" s="20">
        <f t="shared" si="15"/>
        <v>0</v>
      </c>
      <c r="R30" s="19">
        <v>6</v>
      </c>
      <c r="S30" s="20">
        <v>249785</v>
      </c>
      <c r="T30" s="20">
        <f t="shared" si="16"/>
        <v>1498710</v>
      </c>
      <c r="U30" s="19">
        <f t="shared" si="17"/>
        <v>423</v>
      </c>
      <c r="V30" s="21">
        <f t="shared" si="18"/>
        <v>67940556</v>
      </c>
      <c r="W30" s="21">
        <v>-1805000</v>
      </c>
      <c r="X30" s="21">
        <v>-545110</v>
      </c>
      <c r="Y30" s="21"/>
      <c r="Z30" s="21"/>
      <c r="AA30" s="21">
        <f t="shared" si="19"/>
        <v>65590446</v>
      </c>
      <c r="AB30" s="21">
        <v>59030300</v>
      </c>
      <c r="AC30" s="21" t="e">
        <f>AA30-#REF!</f>
        <v>#REF!</v>
      </c>
      <c r="AK30" s="22">
        <f t="shared" si="20"/>
        <v>80162</v>
      </c>
      <c r="AL30" s="23"/>
      <c r="AP30" s="1">
        <v>68401201</v>
      </c>
      <c r="AQ30" s="36">
        <f t="shared" si="21"/>
        <v>1.0067801181962657</v>
      </c>
    </row>
    <row r="31" spans="1:43">
      <c r="A31" s="18">
        <f>A30+1</f>
        <v>7</v>
      </c>
      <c r="B31" s="18" t="s">
        <v>26</v>
      </c>
      <c r="C31" s="19">
        <v>22</v>
      </c>
      <c r="D31" s="20">
        <v>193932</v>
      </c>
      <c r="E31" s="20">
        <f t="shared" si="11"/>
        <v>4266504</v>
      </c>
      <c r="F31" s="19">
        <v>242</v>
      </c>
      <c r="G31" s="20">
        <v>154186</v>
      </c>
      <c r="H31" s="20">
        <f t="shared" si="12"/>
        <v>37313012</v>
      </c>
      <c r="I31" s="19"/>
      <c r="J31" s="20">
        <v>344998</v>
      </c>
      <c r="K31" s="20">
        <f t="shared" si="13"/>
        <v>0</v>
      </c>
      <c r="L31" s="19">
        <v>15</v>
      </c>
      <c r="M31" s="20">
        <v>277223</v>
      </c>
      <c r="N31" s="20">
        <f t="shared" si="14"/>
        <v>4158345</v>
      </c>
      <c r="O31" s="19">
        <v>1</v>
      </c>
      <c r="P31" s="20">
        <v>409742</v>
      </c>
      <c r="Q31" s="20">
        <f t="shared" si="15"/>
        <v>409742</v>
      </c>
      <c r="R31" s="19"/>
      <c r="S31" s="20">
        <v>249785</v>
      </c>
      <c r="T31" s="20">
        <f t="shared" si="16"/>
        <v>0</v>
      </c>
      <c r="U31" s="19">
        <f t="shared" si="17"/>
        <v>280</v>
      </c>
      <c r="V31" s="21">
        <f t="shared" si="18"/>
        <v>46147603</v>
      </c>
      <c r="W31" s="21">
        <v>-1700000</v>
      </c>
      <c r="X31" s="21">
        <v>-513400</v>
      </c>
      <c r="Y31" s="21">
        <v>984500</v>
      </c>
      <c r="Z31" s="21">
        <v>297300</v>
      </c>
      <c r="AA31" s="21">
        <f t="shared" si="19"/>
        <v>45216003</v>
      </c>
      <c r="AB31" s="21">
        <v>41794100</v>
      </c>
      <c r="AC31" s="21" t="e">
        <f>AA31-#REF!</f>
        <v>#REF!</v>
      </c>
      <c r="AK31" s="22">
        <f t="shared" si="20"/>
        <v>-125279</v>
      </c>
      <c r="AL31" s="23"/>
      <c r="AP31" s="1">
        <v>46353162</v>
      </c>
      <c r="AQ31" s="36">
        <f t="shared" si="21"/>
        <v>1.0044543808700097</v>
      </c>
    </row>
    <row r="32" spans="1:43">
      <c r="A32" s="18">
        <f>A31+1</f>
        <v>8</v>
      </c>
      <c r="B32" s="18" t="s">
        <v>27</v>
      </c>
      <c r="C32" s="19">
        <v>95</v>
      </c>
      <c r="D32" s="20">
        <v>193932</v>
      </c>
      <c r="E32" s="20">
        <f t="shared" si="11"/>
        <v>18423540</v>
      </c>
      <c r="F32" s="19">
        <v>209</v>
      </c>
      <c r="G32" s="20">
        <v>154186</v>
      </c>
      <c r="H32" s="20">
        <f t="shared" si="12"/>
        <v>32224874</v>
      </c>
      <c r="I32" s="19"/>
      <c r="J32" s="20">
        <v>344998</v>
      </c>
      <c r="K32" s="20">
        <f t="shared" si="13"/>
        <v>0</v>
      </c>
      <c r="L32" s="19"/>
      <c r="M32" s="20">
        <v>277223</v>
      </c>
      <c r="N32" s="20">
        <f t="shared" si="14"/>
        <v>0</v>
      </c>
      <c r="O32" s="19"/>
      <c r="P32" s="20">
        <v>409742</v>
      </c>
      <c r="Q32" s="20">
        <f t="shared" si="15"/>
        <v>0</v>
      </c>
      <c r="R32" s="19"/>
      <c r="S32" s="20">
        <v>249785</v>
      </c>
      <c r="T32" s="20">
        <f t="shared" si="16"/>
        <v>0</v>
      </c>
      <c r="U32" s="19">
        <f t="shared" si="17"/>
        <v>304</v>
      </c>
      <c r="V32" s="21">
        <f t="shared" si="18"/>
        <v>50648414</v>
      </c>
      <c r="W32" s="21">
        <v>-1824000</v>
      </c>
      <c r="X32" s="21">
        <v>-550848</v>
      </c>
      <c r="Y32" s="21"/>
      <c r="Z32" s="21"/>
      <c r="AA32" s="21">
        <f t="shared" si="19"/>
        <v>48273566</v>
      </c>
      <c r="AB32" s="21">
        <v>39185900</v>
      </c>
      <c r="AC32" s="21" t="e">
        <f>AA32-#REF!</f>
        <v>#REF!</v>
      </c>
      <c r="AK32" s="22">
        <f t="shared" si="20"/>
        <v>2158604</v>
      </c>
      <c r="AL32" s="23"/>
      <c r="AP32" s="1">
        <v>50291460</v>
      </c>
      <c r="AQ32" s="36">
        <f t="shared" si="21"/>
        <v>0.9929523163351176</v>
      </c>
    </row>
    <row r="33" spans="1:43">
      <c r="A33" s="18">
        <v>9</v>
      </c>
      <c r="B33" s="18" t="s">
        <v>28</v>
      </c>
      <c r="C33" s="19">
        <v>31</v>
      </c>
      <c r="D33" s="20">
        <v>193932</v>
      </c>
      <c r="E33" s="20">
        <f t="shared" si="11"/>
        <v>6011892</v>
      </c>
      <c r="F33" s="19">
        <v>320</v>
      </c>
      <c r="G33" s="20">
        <v>154186</v>
      </c>
      <c r="H33" s="20">
        <f t="shared" si="12"/>
        <v>49339520</v>
      </c>
      <c r="I33" s="19"/>
      <c r="J33" s="20">
        <v>344998</v>
      </c>
      <c r="K33" s="20">
        <f t="shared" si="13"/>
        <v>0</v>
      </c>
      <c r="L33" s="19"/>
      <c r="M33" s="20">
        <v>277223</v>
      </c>
      <c r="N33" s="20">
        <f t="shared" si="14"/>
        <v>0</v>
      </c>
      <c r="O33" s="19"/>
      <c r="P33" s="20">
        <v>409742</v>
      </c>
      <c r="Q33" s="20">
        <f t="shared" si="15"/>
        <v>0</v>
      </c>
      <c r="R33" s="19"/>
      <c r="S33" s="20">
        <v>249785</v>
      </c>
      <c r="T33" s="20">
        <f t="shared" si="16"/>
        <v>0</v>
      </c>
      <c r="U33" s="19">
        <f t="shared" si="17"/>
        <v>351</v>
      </c>
      <c r="V33" s="21">
        <f t="shared" si="18"/>
        <v>55351412</v>
      </c>
      <c r="W33" s="21">
        <f>(W26+W27)*(-1)</f>
        <v>4000000</v>
      </c>
      <c r="X33" s="21">
        <f>(X26+X27)*(-1)</f>
        <v>1208000</v>
      </c>
      <c r="Y33" s="21"/>
      <c r="Z33" s="21"/>
      <c r="AA33" s="21">
        <f t="shared" si="19"/>
        <v>60559412</v>
      </c>
      <c r="AB33" s="21">
        <v>53679100</v>
      </c>
      <c r="AC33" s="21" t="e">
        <f>AA33-#REF!</f>
        <v>#REF!</v>
      </c>
      <c r="AK33" s="22">
        <f t="shared" si="20"/>
        <v>-395769</v>
      </c>
      <c r="AL33" s="23"/>
      <c r="AP33" s="1">
        <v>56158499</v>
      </c>
      <c r="AQ33" s="36">
        <f t="shared" si="21"/>
        <v>1.0145811456444869</v>
      </c>
    </row>
    <row r="34" spans="1:43">
      <c r="A34" s="18">
        <v>10</v>
      </c>
      <c r="B34" s="18" t="s">
        <v>29</v>
      </c>
      <c r="C34" s="19">
        <v>74</v>
      </c>
      <c r="D34" s="20">
        <v>193932</v>
      </c>
      <c r="E34" s="20">
        <f t="shared" si="11"/>
        <v>14350968</v>
      </c>
      <c r="F34" s="19">
        <v>173</v>
      </c>
      <c r="G34" s="20">
        <v>154186</v>
      </c>
      <c r="H34" s="20">
        <f t="shared" si="12"/>
        <v>26674178</v>
      </c>
      <c r="I34" s="19"/>
      <c r="J34" s="20">
        <v>344998</v>
      </c>
      <c r="K34" s="20">
        <f t="shared" si="13"/>
        <v>0</v>
      </c>
      <c r="L34" s="19">
        <v>15</v>
      </c>
      <c r="M34" s="20">
        <v>277223</v>
      </c>
      <c r="N34" s="20">
        <f t="shared" si="14"/>
        <v>4158345</v>
      </c>
      <c r="O34" s="19"/>
      <c r="P34" s="20">
        <v>409742</v>
      </c>
      <c r="Q34" s="20">
        <f t="shared" si="15"/>
        <v>0</v>
      </c>
      <c r="R34" s="19"/>
      <c r="S34" s="20">
        <v>249785</v>
      </c>
      <c r="T34" s="20">
        <f t="shared" si="16"/>
        <v>0</v>
      </c>
      <c r="U34" s="19">
        <f t="shared" si="17"/>
        <v>262</v>
      </c>
      <c r="V34" s="21">
        <f t="shared" si="18"/>
        <v>45183491</v>
      </c>
      <c r="W34" s="21">
        <v>-1636000</v>
      </c>
      <c r="X34" s="21">
        <v>-494072</v>
      </c>
      <c r="Y34" s="21"/>
      <c r="Z34" s="21"/>
      <c r="AA34" s="21">
        <f t="shared" si="19"/>
        <v>43053419</v>
      </c>
      <c r="AB34" s="21">
        <v>37648400</v>
      </c>
      <c r="AC34" s="21" t="e">
        <f>AA34-#REF!</f>
        <v>#REF!</v>
      </c>
      <c r="AK34" s="22">
        <f t="shared" si="20"/>
        <v>578019</v>
      </c>
      <c r="AL34" s="23"/>
      <c r="AP34" s="1">
        <v>44605472</v>
      </c>
      <c r="AQ34" s="36">
        <f t="shared" si="21"/>
        <v>0.98720729657653061</v>
      </c>
    </row>
    <row r="35" spans="1:43">
      <c r="A35" s="18">
        <f>A34+1</f>
        <v>11</v>
      </c>
      <c r="B35" s="18" t="s">
        <v>30</v>
      </c>
      <c r="C35" s="19">
        <v>44</v>
      </c>
      <c r="D35" s="20">
        <v>193932</v>
      </c>
      <c r="E35" s="20">
        <f t="shared" si="11"/>
        <v>8533008</v>
      </c>
      <c r="F35" s="19">
        <v>396</v>
      </c>
      <c r="G35" s="20">
        <v>154186</v>
      </c>
      <c r="H35" s="20">
        <f t="shared" si="12"/>
        <v>61057656</v>
      </c>
      <c r="I35" s="19"/>
      <c r="J35" s="20">
        <v>344998</v>
      </c>
      <c r="K35" s="20">
        <f t="shared" si="13"/>
        <v>0</v>
      </c>
      <c r="L35" s="19"/>
      <c r="M35" s="20">
        <v>277223</v>
      </c>
      <c r="N35" s="20">
        <f t="shared" si="14"/>
        <v>0</v>
      </c>
      <c r="O35" s="19"/>
      <c r="P35" s="20">
        <v>409742</v>
      </c>
      <c r="Q35" s="20">
        <f t="shared" si="15"/>
        <v>0</v>
      </c>
      <c r="R35" s="19"/>
      <c r="S35" s="20">
        <v>249785</v>
      </c>
      <c r="T35" s="20">
        <f t="shared" si="16"/>
        <v>0</v>
      </c>
      <c r="U35" s="19">
        <f t="shared" si="17"/>
        <v>440</v>
      </c>
      <c r="V35" s="21">
        <f t="shared" si="18"/>
        <v>69590664</v>
      </c>
      <c r="W35" s="21">
        <v>0</v>
      </c>
      <c r="X35" s="21">
        <v>0</v>
      </c>
      <c r="Y35" s="21"/>
      <c r="Z35" s="21"/>
      <c r="AA35" s="21">
        <f t="shared" si="19"/>
        <v>69590664</v>
      </c>
      <c r="AB35" s="21">
        <v>62638200</v>
      </c>
      <c r="AC35" s="21" t="e">
        <f>AA35-#REF!</f>
        <v>#REF!</v>
      </c>
      <c r="AK35" s="22">
        <f t="shared" si="20"/>
        <v>-119238</v>
      </c>
      <c r="AL35" s="23"/>
      <c r="AP35" s="1">
        <v>69709900</v>
      </c>
      <c r="AQ35" s="36">
        <f t="shared" si="21"/>
        <v>1.0017133907502305</v>
      </c>
    </row>
    <row r="36" spans="1:43" s="3" customFormat="1">
      <c r="A36" s="24" t="s">
        <v>31</v>
      </c>
      <c r="B36" s="25"/>
      <c r="C36" s="26">
        <f>SUM(C25:C35)</f>
        <v>534</v>
      </c>
      <c r="D36" s="20"/>
      <c r="E36" s="27">
        <f>SUM(E25:E35)</f>
        <v>103559688</v>
      </c>
      <c r="F36" s="26">
        <f>SUM(F25:F35)</f>
        <v>3441</v>
      </c>
      <c r="G36" s="20"/>
      <c r="H36" s="27">
        <f t="shared" ref="H36:AJ36" si="22">SUM(H25:H35)</f>
        <v>530554026</v>
      </c>
      <c r="I36" s="28">
        <f t="shared" si="22"/>
        <v>0</v>
      </c>
      <c r="J36" s="28">
        <f t="shared" si="22"/>
        <v>3794978</v>
      </c>
      <c r="K36" s="28">
        <f t="shared" si="22"/>
        <v>0</v>
      </c>
      <c r="L36" s="28">
        <f t="shared" si="22"/>
        <v>30</v>
      </c>
      <c r="M36" s="28">
        <f t="shared" si="22"/>
        <v>3049453</v>
      </c>
      <c r="N36" s="28">
        <f t="shared" si="22"/>
        <v>8316690</v>
      </c>
      <c r="O36" s="28">
        <f t="shared" si="22"/>
        <v>12</v>
      </c>
      <c r="P36" s="28">
        <f t="shared" si="22"/>
        <v>4507162</v>
      </c>
      <c r="Q36" s="28">
        <f t="shared" si="22"/>
        <v>4916904</v>
      </c>
      <c r="R36" s="28">
        <f t="shared" si="22"/>
        <v>9</v>
      </c>
      <c r="S36" s="28">
        <f t="shared" si="22"/>
        <v>2747635</v>
      </c>
      <c r="T36" s="28">
        <f t="shared" si="22"/>
        <v>2248065</v>
      </c>
      <c r="U36" s="28">
        <f t="shared" si="22"/>
        <v>4026</v>
      </c>
      <c r="V36" s="21">
        <f t="shared" si="22"/>
        <v>649595373</v>
      </c>
      <c r="W36" s="21">
        <f t="shared" si="22"/>
        <v>0</v>
      </c>
      <c r="X36" s="21">
        <f t="shared" si="22"/>
        <v>0</v>
      </c>
      <c r="Y36" s="21">
        <f t="shared" si="22"/>
        <v>0</v>
      </c>
      <c r="Z36" s="21">
        <f t="shared" si="22"/>
        <v>0</v>
      </c>
      <c r="AA36" s="21">
        <f t="shared" si="22"/>
        <v>649595373</v>
      </c>
      <c r="AB36" s="21">
        <f t="shared" si="22"/>
        <v>570268000</v>
      </c>
      <c r="AC36" s="21" t="e">
        <f t="shared" si="22"/>
        <v>#REF!</v>
      </c>
      <c r="AD36" s="21">
        <f t="shared" si="22"/>
        <v>0</v>
      </c>
      <c r="AE36" s="21">
        <f t="shared" si="22"/>
        <v>0</v>
      </c>
      <c r="AF36" s="21">
        <f t="shared" si="22"/>
        <v>0</v>
      </c>
      <c r="AG36" s="21">
        <f t="shared" si="22"/>
        <v>0</v>
      </c>
      <c r="AH36" s="21">
        <f t="shared" si="22"/>
        <v>0</v>
      </c>
      <c r="AI36" s="21">
        <f t="shared" si="22"/>
        <v>0</v>
      </c>
      <c r="AJ36" s="21">
        <f t="shared" si="22"/>
        <v>0</v>
      </c>
      <c r="AK36" s="22">
        <f t="shared" si="20"/>
        <v>9230866</v>
      </c>
      <c r="AL36" s="23"/>
      <c r="AP36" s="3">
        <f>SUM(AP25:AP35)</f>
        <v>640364498</v>
      </c>
      <c r="AQ36" s="36">
        <f t="shared" si="21"/>
        <v>0.98578980795788396</v>
      </c>
    </row>
    <row r="37" spans="1:43" hidden="1">
      <c r="A37" s="17">
        <v>1</v>
      </c>
      <c r="B37" s="18" t="s">
        <v>32</v>
      </c>
      <c r="C37" s="19">
        <v>60</v>
      </c>
      <c r="D37" s="20">
        <v>193932</v>
      </c>
      <c r="E37" s="20">
        <f>C37*D37</f>
        <v>11635920</v>
      </c>
      <c r="F37" s="19">
        <v>0</v>
      </c>
      <c r="G37" s="20">
        <v>154186</v>
      </c>
      <c r="H37" s="20">
        <f>F37*G37</f>
        <v>0</v>
      </c>
      <c r="I37" s="19"/>
      <c r="J37" s="20"/>
      <c r="K37" s="20">
        <f>I37*J37</f>
        <v>0</v>
      </c>
      <c r="L37" s="19"/>
      <c r="M37" s="20"/>
      <c r="N37" s="20">
        <f>L37*M37</f>
        <v>0</v>
      </c>
      <c r="O37" s="19">
        <v>0</v>
      </c>
      <c r="P37" s="20"/>
      <c r="Q37" s="20">
        <f>O37*P37</f>
        <v>0</v>
      </c>
      <c r="R37" s="19">
        <v>0</v>
      </c>
      <c r="S37" s="20"/>
      <c r="T37" s="20">
        <f>R37*S37</f>
        <v>0</v>
      </c>
      <c r="U37" s="19">
        <v>60</v>
      </c>
      <c r="V37" s="21">
        <f>E37+K37+N37+Q37+T37+H37</f>
        <v>11635920</v>
      </c>
      <c r="W37" s="21"/>
      <c r="X37" s="21"/>
      <c r="Y37" s="21"/>
      <c r="Z37" s="21"/>
      <c r="AA37" s="21">
        <f>V37+W37+Y37+X37+Z37</f>
        <v>11635920</v>
      </c>
      <c r="AB37" s="21">
        <v>6036000</v>
      </c>
      <c r="AC37" s="21">
        <v>0</v>
      </c>
      <c r="AK37" s="22">
        <f t="shared" si="20"/>
        <v>0</v>
      </c>
      <c r="AL37" s="23"/>
    </row>
    <row r="38" spans="1:43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7"/>
      <c r="Y38" s="37"/>
      <c r="Z38" s="33"/>
      <c r="AA38" s="33"/>
      <c r="AB38" s="38"/>
      <c r="AC38" s="38"/>
      <c r="AD38" s="33"/>
    </row>
    <row r="39" spans="1:43" hidden="1">
      <c r="U39" s="23">
        <f>U36-U19</f>
        <v>88</v>
      </c>
    </row>
    <row r="40" spans="1:43">
      <c r="E40" s="39"/>
      <c r="H40" s="39"/>
      <c r="N40" s="39"/>
      <c r="Q40" s="39"/>
      <c r="T40" s="39"/>
    </row>
    <row r="42" spans="1:43"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</row>
    <row r="50" spans="28:29">
      <c r="AB50" s="1"/>
      <c r="AC50" s="1"/>
    </row>
    <row r="51" spans="28:29">
      <c r="AB51" s="1"/>
      <c r="AC51" s="1"/>
    </row>
    <row r="52" spans="28:29">
      <c r="AB52" s="1"/>
      <c r="AC52" s="1"/>
    </row>
    <row r="53" spans="28:29">
      <c r="AB53" s="1"/>
      <c r="AC53" s="1"/>
    </row>
    <row r="54" spans="28:29">
      <c r="AB54" s="1"/>
      <c r="AC54" s="1"/>
    </row>
    <row r="55" spans="28:29">
      <c r="AB55" s="1"/>
      <c r="AC55" s="1"/>
    </row>
    <row r="56" spans="28:29">
      <c r="AB56" s="1"/>
      <c r="AC56" s="1"/>
    </row>
    <row r="57" spans="28:29">
      <c r="AB57" s="1"/>
      <c r="AC57" s="1"/>
    </row>
    <row r="58" spans="28:29">
      <c r="AB58" s="1"/>
      <c r="AC58" s="1"/>
    </row>
    <row r="59" spans="28:29">
      <c r="AB59" s="1"/>
      <c r="AC59" s="1"/>
    </row>
    <row r="60" spans="28:29">
      <c r="AB60" s="1"/>
      <c r="AC60" s="1"/>
    </row>
    <row r="61" spans="28:29">
      <c r="AB61" s="1"/>
      <c r="AC61" s="1"/>
    </row>
    <row r="62" spans="28:29">
      <c r="AB62" s="1"/>
      <c r="AC62" s="1"/>
    </row>
    <row r="63" spans="28:29">
      <c r="AB63" s="1"/>
      <c r="AC63" s="1"/>
    </row>
    <row r="64" spans="28:29">
      <c r="AB64" s="1"/>
      <c r="AC64" s="1"/>
    </row>
    <row r="65" spans="28:29">
      <c r="AB65" s="1"/>
      <c r="AC65" s="1"/>
    </row>
    <row r="66" spans="28:29" ht="15" customHeight="1">
      <c r="AB66" s="1"/>
      <c r="AC66" s="1"/>
    </row>
    <row r="67" spans="28:29" ht="15" customHeight="1">
      <c r="AB67" s="1"/>
      <c r="AC67" s="1"/>
    </row>
    <row r="68" spans="28:29" ht="15" customHeight="1">
      <c r="AB68" s="1"/>
      <c r="AC68" s="1"/>
    </row>
    <row r="69" spans="28:29">
      <c r="AB69" s="1"/>
      <c r="AC69" s="1"/>
    </row>
    <row r="70" spans="28:29">
      <c r="AB70" s="1"/>
      <c r="AC70" s="1"/>
    </row>
    <row r="71" spans="28:29">
      <c r="AB71" s="1"/>
      <c r="AC71" s="1"/>
    </row>
    <row r="72" spans="28:29">
      <c r="AB72" s="1"/>
      <c r="AC72" s="1"/>
    </row>
  </sheetData>
  <mergeCells count="33">
    <mergeCell ref="AA23:AA24"/>
    <mergeCell ref="AB23:AB24"/>
    <mergeCell ref="AC23:AC24"/>
    <mergeCell ref="AQ23:AQ24"/>
    <mergeCell ref="A36:B36"/>
    <mergeCell ref="O23:Q23"/>
    <mergeCell ref="R23:T23"/>
    <mergeCell ref="U23:U24"/>
    <mergeCell ref="V23:V24"/>
    <mergeCell ref="W23:X23"/>
    <mergeCell ref="Y23:Z23"/>
    <mergeCell ref="AA6:AA7"/>
    <mergeCell ref="AB6:AB7"/>
    <mergeCell ref="AC6:AC7"/>
    <mergeCell ref="A19:B19"/>
    <mergeCell ref="A23:A24"/>
    <mergeCell ref="B23:B24"/>
    <mergeCell ref="C23:E23"/>
    <mergeCell ref="F23:H23"/>
    <mergeCell ref="I23:K23"/>
    <mergeCell ref="L23:N23"/>
    <mergeCell ref="O6:Q6"/>
    <mergeCell ref="R6:T6"/>
    <mergeCell ref="U6:U7"/>
    <mergeCell ref="V6:V7"/>
    <mergeCell ref="W6:X6"/>
    <mergeCell ref="Y6:Z6"/>
    <mergeCell ref="A6:A7"/>
    <mergeCell ref="B6:B7"/>
    <mergeCell ref="C6:E6"/>
    <mergeCell ref="F6:H6"/>
    <mergeCell ref="I6:K6"/>
    <mergeCell ref="L6:N6"/>
  </mergeCells>
  <pageMargins left="0.7" right="0.7" top="0.75" bottom="0.75" header="0.3" footer="0.3"/>
  <pageSetup paperSize="8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3</vt:lpstr>
      <vt:lpstr>'прил 3'!Область_печати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В. Арикова</dc:creator>
  <cp:lastModifiedBy>Наталья В. Арикова</cp:lastModifiedBy>
  <dcterms:created xsi:type="dcterms:W3CDTF">2019-04-06T09:58:26Z</dcterms:created>
  <dcterms:modified xsi:type="dcterms:W3CDTF">2019-04-06T09:58:36Z</dcterms:modified>
</cp:coreProperties>
</file>