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приложение 3" sheetId="1" r:id="rId1"/>
  </sheets>
  <definedNames>
    <definedName name="_xlnm._FilterDatabase" localSheetId="0" hidden="1">'приложение 3'!$A$7:$BG$81</definedName>
    <definedName name="_xlnm.Print_Titles" localSheetId="0">'приложение 3'!$5:$7</definedName>
    <definedName name="_xlnm.Print_Area" localSheetId="0">'приложение 3'!$A$1:$AH$103</definedName>
  </definedNames>
  <calcPr calcId="144525"/>
</workbook>
</file>

<file path=xl/calcChain.xml><?xml version="1.0" encoding="utf-8"?>
<calcChain xmlns="http://schemas.openxmlformats.org/spreadsheetml/2006/main">
  <c r="G101" i="1" l="1"/>
  <c r="G99" i="1"/>
  <c r="I96" i="1"/>
  <c r="H96" i="1"/>
  <c r="Q94" i="1"/>
  <c r="G93" i="1"/>
  <c r="AG92" i="1"/>
  <c r="AF92" i="1"/>
  <c r="AD92" i="1"/>
  <c r="AC92" i="1"/>
  <c r="AA92" i="1"/>
  <c r="Z92" i="1"/>
  <c r="X92" i="1"/>
  <c r="W92" i="1"/>
  <c r="U92" i="1"/>
  <c r="T92" i="1"/>
  <c r="R92" i="1"/>
  <c r="Q92" i="1"/>
  <c r="Q96" i="1" s="1"/>
  <c r="O92" i="1"/>
  <c r="N92" i="1"/>
  <c r="L92" i="1"/>
  <c r="K92" i="1"/>
  <c r="G91" i="1"/>
  <c r="G90" i="1"/>
  <c r="G89" i="1"/>
  <c r="AH87" i="1"/>
  <c r="AE87" i="1"/>
  <c r="AB87" i="1"/>
  <c r="Y87" i="1"/>
  <c r="V87" i="1"/>
  <c r="S87" i="1"/>
  <c r="P87" i="1"/>
  <c r="M87" i="1"/>
  <c r="J87" i="1"/>
  <c r="G87" i="1" s="1"/>
  <c r="G86" i="1"/>
  <c r="AH85" i="1"/>
  <c r="AE85" i="1"/>
  <c r="AB85" i="1"/>
  <c r="Y85" i="1"/>
  <c r="V85" i="1"/>
  <c r="S85" i="1"/>
  <c r="P85" i="1"/>
  <c r="M85" i="1"/>
  <c r="J85" i="1"/>
  <c r="G85" i="1"/>
  <c r="G84" i="1"/>
  <c r="L81" i="1"/>
  <c r="I81" i="1"/>
  <c r="AF80" i="1"/>
  <c r="AH80" i="1" s="1"/>
  <c r="AE80" i="1"/>
  <c r="AC80" i="1"/>
  <c r="Z80" i="1"/>
  <c r="AB80" i="1" s="1"/>
  <c r="Y80" i="1"/>
  <c r="W80" i="1"/>
  <c r="T80" i="1"/>
  <c r="V80" i="1" s="1"/>
  <c r="S80" i="1"/>
  <c r="Q80" i="1"/>
  <c r="N80" i="1"/>
  <c r="P80" i="1" s="1"/>
  <c r="M80" i="1"/>
  <c r="K80" i="1"/>
  <c r="H80" i="1"/>
  <c r="J80" i="1" s="1"/>
  <c r="G80" i="1"/>
  <c r="F80" i="1"/>
  <c r="AH79" i="1"/>
  <c r="AF79" i="1"/>
  <c r="AC79" i="1"/>
  <c r="AE79" i="1" s="1"/>
  <c r="AB79" i="1"/>
  <c r="Z79" i="1"/>
  <c r="Y79" i="1"/>
  <c r="W79" i="1"/>
  <c r="V79" i="1"/>
  <c r="T79" i="1"/>
  <c r="Q79" i="1"/>
  <c r="S79" i="1" s="1"/>
  <c r="P79" i="1"/>
  <c r="N79" i="1"/>
  <c r="K79" i="1"/>
  <c r="M79" i="1" s="1"/>
  <c r="J79" i="1"/>
  <c r="H79" i="1"/>
  <c r="F79" i="1"/>
  <c r="E79" i="1"/>
  <c r="D79" i="1" s="1"/>
  <c r="AF78" i="1"/>
  <c r="AE78" i="1"/>
  <c r="AC78" i="1"/>
  <c r="Z78" i="1"/>
  <c r="Y78" i="1"/>
  <c r="W78" i="1"/>
  <c r="T78" i="1"/>
  <c r="S78" i="1"/>
  <c r="Q78" i="1"/>
  <c r="N78" i="1"/>
  <c r="M78" i="1"/>
  <c r="K78" i="1"/>
  <c r="H78" i="1"/>
  <c r="F78" i="1"/>
  <c r="AH77" i="1"/>
  <c r="AF77" i="1"/>
  <c r="AC77" i="1"/>
  <c r="AE77" i="1" s="1"/>
  <c r="AB77" i="1"/>
  <c r="Z77" i="1"/>
  <c r="Y77" i="1"/>
  <c r="W77" i="1"/>
  <c r="V77" i="1"/>
  <c r="T77" i="1"/>
  <c r="Q77" i="1"/>
  <c r="P77" i="1"/>
  <c r="N77" i="1"/>
  <c r="K77" i="1"/>
  <c r="M77" i="1" s="1"/>
  <c r="J77" i="1"/>
  <c r="H77" i="1"/>
  <c r="F77" i="1"/>
  <c r="AH76" i="1"/>
  <c r="AF76" i="1"/>
  <c r="AE76" i="1"/>
  <c r="AC76" i="1"/>
  <c r="AB76" i="1"/>
  <c r="Z76" i="1"/>
  <c r="Y76" i="1"/>
  <c r="W76" i="1"/>
  <c r="V76" i="1"/>
  <c r="T76" i="1"/>
  <c r="S76" i="1"/>
  <c r="Q76" i="1"/>
  <c r="P76" i="1"/>
  <c r="N76" i="1"/>
  <c r="M76" i="1"/>
  <c r="K76" i="1"/>
  <c r="J76" i="1"/>
  <c r="H76" i="1"/>
  <c r="G76" i="1"/>
  <c r="F76" i="1"/>
  <c r="E76" i="1"/>
  <c r="D76" i="1" s="1"/>
  <c r="AF75" i="1"/>
  <c r="AH75" i="1" s="1"/>
  <c r="AE75" i="1"/>
  <c r="AC75" i="1"/>
  <c r="Z75" i="1"/>
  <c r="AB75" i="1" s="1"/>
  <c r="Y75" i="1"/>
  <c r="W75" i="1"/>
  <c r="T75" i="1"/>
  <c r="V75" i="1" s="1"/>
  <c r="S75" i="1"/>
  <c r="N75" i="1"/>
  <c r="P75" i="1" s="1"/>
  <c r="K75" i="1"/>
  <c r="M75" i="1" s="1"/>
  <c r="H75" i="1"/>
  <c r="F75" i="1"/>
  <c r="AF74" i="1"/>
  <c r="AH74" i="1" s="1"/>
  <c r="AC74" i="1"/>
  <c r="AE74" i="1" s="1"/>
  <c r="AB74" i="1"/>
  <c r="Z74" i="1"/>
  <c r="Y74" i="1"/>
  <c r="W74" i="1"/>
  <c r="V74" i="1"/>
  <c r="T74" i="1"/>
  <c r="Q74" i="1"/>
  <c r="S74" i="1" s="1"/>
  <c r="N74" i="1"/>
  <c r="K74" i="1"/>
  <c r="M74" i="1" s="1"/>
  <c r="J74" i="1"/>
  <c r="H74" i="1"/>
  <c r="F74" i="1"/>
  <c r="AF73" i="1"/>
  <c r="AH73" i="1" s="1"/>
  <c r="AE73" i="1"/>
  <c r="AC73" i="1"/>
  <c r="Z73" i="1"/>
  <c r="AB73" i="1" s="1"/>
  <c r="Y73" i="1"/>
  <c r="W73" i="1"/>
  <c r="T73" i="1"/>
  <c r="V73" i="1" s="1"/>
  <c r="S73" i="1"/>
  <c r="Q73" i="1"/>
  <c r="N73" i="1"/>
  <c r="P73" i="1" s="1"/>
  <c r="K73" i="1"/>
  <c r="M73" i="1" s="1"/>
  <c r="H73" i="1"/>
  <c r="F73" i="1"/>
  <c r="AF72" i="1"/>
  <c r="AH72" i="1" s="1"/>
  <c r="AC72" i="1"/>
  <c r="AE72" i="1" s="1"/>
  <c r="AB72" i="1"/>
  <c r="Z72" i="1"/>
  <c r="Y72" i="1"/>
  <c r="W72" i="1"/>
  <c r="V72" i="1"/>
  <c r="T72" i="1"/>
  <c r="Q72" i="1"/>
  <c r="S72" i="1" s="1"/>
  <c r="N72" i="1"/>
  <c r="P72" i="1" s="1"/>
  <c r="K72" i="1"/>
  <c r="M72" i="1" s="1"/>
  <c r="J72" i="1"/>
  <c r="H72" i="1"/>
  <c r="E72" i="1" s="1"/>
  <c r="D72" i="1" s="1"/>
  <c r="F72" i="1"/>
  <c r="AF71" i="1"/>
  <c r="AH71" i="1" s="1"/>
  <c r="AE71" i="1"/>
  <c r="AC71" i="1"/>
  <c r="Z71" i="1"/>
  <c r="AB71" i="1" s="1"/>
  <c r="Y71" i="1"/>
  <c r="W71" i="1"/>
  <c r="T71" i="1"/>
  <c r="V71" i="1" s="1"/>
  <c r="S71" i="1"/>
  <c r="Q71" i="1"/>
  <c r="N71" i="1"/>
  <c r="P71" i="1" s="1"/>
  <c r="K71" i="1"/>
  <c r="M71" i="1" s="1"/>
  <c r="H71" i="1"/>
  <c r="F71" i="1"/>
  <c r="AF70" i="1"/>
  <c r="AH70" i="1" s="1"/>
  <c r="AC70" i="1"/>
  <c r="AE70" i="1" s="1"/>
  <c r="AB70" i="1"/>
  <c r="Z70" i="1"/>
  <c r="Y70" i="1"/>
  <c r="W70" i="1"/>
  <c r="V70" i="1"/>
  <c r="T70" i="1"/>
  <c r="Q70" i="1"/>
  <c r="S70" i="1" s="1"/>
  <c r="N70" i="1"/>
  <c r="P70" i="1" s="1"/>
  <c r="K70" i="1"/>
  <c r="M70" i="1" s="1"/>
  <c r="H70" i="1"/>
  <c r="F70" i="1"/>
  <c r="AF69" i="1"/>
  <c r="AH69" i="1" s="1"/>
  <c r="AC69" i="1"/>
  <c r="AE69" i="1" s="1"/>
  <c r="Z69" i="1"/>
  <c r="AB69" i="1" s="1"/>
  <c r="Y69" i="1"/>
  <c r="W69" i="1"/>
  <c r="T69" i="1"/>
  <c r="V69" i="1" s="1"/>
  <c r="Q69" i="1"/>
  <c r="S69" i="1" s="1"/>
  <c r="N69" i="1"/>
  <c r="P69" i="1" s="1"/>
  <c r="K69" i="1"/>
  <c r="M69" i="1" s="1"/>
  <c r="H69" i="1"/>
  <c r="F69" i="1"/>
  <c r="AF68" i="1"/>
  <c r="AH68" i="1" s="1"/>
  <c r="AC68" i="1"/>
  <c r="AE68" i="1" s="1"/>
  <c r="Z68" i="1"/>
  <c r="AB68" i="1" s="1"/>
  <c r="Y68" i="1"/>
  <c r="W68" i="1"/>
  <c r="T68" i="1"/>
  <c r="V68" i="1" s="1"/>
  <c r="Q68" i="1"/>
  <c r="S68" i="1" s="1"/>
  <c r="N68" i="1"/>
  <c r="P68" i="1" s="1"/>
  <c r="K68" i="1"/>
  <c r="M68" i="1" s="1"/>
  <c r="H68" i="1"/>
  <c r="F68" i="1"/>
  <c r="AF67" i="1"/>
  <c r="AH67" i="1" s="1"/>
  <c r="AC67" i="1"/>
  <c r="AE67" i="1" s="1"/>
  <c r="Z67" i="1"/>
  <c r="AB67" i="1" s="1"/>
  <c r="Y67" i="1"/>
  <c r="W67" i="1"/>
  <c r="T67" i="1"/>
  <c r="V67" i="1" s="1"/>
  <c r="Q67" i="1"/>
  <c r="S67" i="1" s="1"/>
  <c r="N67" i="1"/>
  <c r="P67" i="1" s="1"/>
  <c r="K67" i="1"/>
  <c r="M67" i="1" s="1"/>
  <c r="H67" i="1"/>
  <c r="F67" i="1"/>
  <c r="AF66" i="1"/>
  <c r="AH66" i="1" s="1"/>
  <c r="AC66" i="1"/>
  <c r="AE66" i="1" s="1"/>
  <c r="Z66" i="1"/>
  <c r="AB66" i="1" s="1"/>
  <c r="Y66" i="1"/>
  <c r="W66" i="1"/>
  <c r="T66" i="1"/>
  <c r="V66" i="1" s="1"/>
  <c r="Q66" i="1"/>
  <c r="S66" i="1" s="1"/>
  <c r="N66" i="1"/>
  <c r="P66" i="1" s="1"/>
  <c r="K66" i="1"/>
  <c r="M66" i="1" s="1"/>
  <c r="H66" i="1"/>
  <c r="F66" i="1"/>
  <c r="AF65" i="1"/>
  <c r="AH65" i="1" s="1"/>
  <c r="AC65" i="1"/>
  <c r="AE65" i="1" s="1"/>
  <c r="Z65" i="1"/>
  <c r="AB65" i="1" s="1"/>
  <c r="Y65" i="1"/>
  <c r="W65" i="1"/>
  <c r="T65" i="1"/>
  <c r="V65" i="1" s="1"/>
  <c r="Q65" i="1"/>
  <c r="S65" i="1" s="1"/>
  <c r="N65" i="1"/>
  <c r="P65" i="1" s="1"/>
  <c r="K65" i="1"/>
  <c r="M65" i="1" s="1"/>
  <c r="H65" i="1"/>
  <c r="F65" i="1"/>
  <c r="AF64" i="1"/>
  <c r="AH64" i="1" s="1"/>
  <c r="AC64" i="1"/>
  <c r="AE64" i="1" s="1"/>
  <c r="Z64" i="1"/>
  <c r="AB64" i="1" s="1"/>
  <c r="Y64" i="1"/>
  <c r="W64" i="1"/>
  <c r="T64" i="1"/>
  <c r="V64" i="1" s="1"/>
  <c r="Q64" i="1"/>
  <c r="S64" i="1" s="1"/>
  <c r="N64" i="1"/>
  <c r="P64" i="1" s="1"/>
  <c r="K64" i="1"/>
  <c r="M64" i="1" s="1"/>
  <c r="H64" i="1"/>
  <c r="F64" i="1"/>
  <c r="AF63" i="1"/>
  <c r="AH63" i="1" s="1"/>
  <c r="AC63" i="1"/>
  <c r="AE63" i="1" s="1"/>
  <c r="Z63" i="1"/>
  <c r="AB63" i="1" s="1"/>
  <c r="Y63" i="1"/>
  <c r="W63" i="1"/>
  <c r="T63" i="1"/>
  <c r="V63" i="1" s="1"/>
  <c r="Q63" i="1"/>
  <c r="S63" i="1" s="1"/>
  <c r="N63" i="1"/>
  <c r="P63" i="1" s="1"/>
  <c r="K63" i="1"/>
  <c r="M63" i="1" s="1"/>
  <c r="H63" i="1"/>
  <c r="F63" i="1"/>
  <c r="AF62" i="1"/>
  <c r="AH62" i="1" s="1"/>
  <c r="AC62" i="1"/>
  <c r="AE62" i="1" s="1"/>
  <c r="Z62" i="1"/>
  <c r="AB62" i="1" s="1"/>
  <c r="Y62" i="1"/>
  <c r="W62" i="1"/>
  <c r="T62" i="1"/>
  <c r="V62" i="1" s="1"/>
  <c r="Q62" i="1"/>
  <c r="S62" i="1" s="1"/>
  <c r="N62" i="1"/>
  <c r="P62" i="1" s="1"/>
  <c r="K62" i="1"/>
  <c r="M62" i="1" s="1"/>
  <c r="H62" i="1"/>
  <c r="F62" i="1"/>
  <c r="AF61" i="1"/>
  <c r="AH61" i="1" s="1"/>
  <c r="AC61" i="1"/>
  <c r="AE61" i="1" s="1"/>
  <c r="Z61" i="1"/>
  <c r="AB61" i="1" s="1"/>
  <c r="Y61" i="1"/>
  <c r="W61" i="1"/>
  <c r="T61" i="1"/>
  <c r="V61" i="1" s="1"/>
  <c r="Q61" i="1"/>
  <c r="S61" i="1" s="1"/>
  <c r="N61" i="1"/>
  <c r="P61" i="1" s="1"/>
  <c r="K61" i="1"/>
  <c r="M61" i="1" s="1"/>
  <c r="H61" i="1"/>
  <c r="F61" i="1"/>
  <c r="AF60" i="1"/>
  <c r="AH60" i="1" s="1"/>
  <c r="AC60" i="1"/>
  <c r="AE60" i="1" s="1"/>
  <c r="Z60" i="1"/>
  <c r="AB60" i="1" s="1"/>
  <c r="Y60" i="1"/>
  <c r="W60" i="1"/>
  <c r="T60" i="1"/>
  <c r="V60" i="1" s="1"/>
  <c r="Q60" i="1"/>
  <c r="S60" i="1" s="1"/>
  <c r="N60" i="1"/>
  <c r="P60" i="1" s="1"/>
  <c r="K60" i="1"/>
  <c r="M60" i="1" s="1"/>
  <c r="H60" i="1"/>
  <c r="F60" i="1"/>
  <c r="AF59" i="1"/>
  <c r="AH59" i="1" s="1"/>
  <c r="AC59" i="1"/>
  <c r="AE59" i="1" s="1"/>
  <c r="Z59" i="1"/>
  <c r="AB59" i="1" s="1"/>
  <c r="Y59" i="1"/>
  <c r="W59" i="1"/>
  <c r="T59" i="1"/>
  <c r="V59" i="1" s="1"/>
  <c r="Q59" i="1"/>
  <c r="S59" i="1" s="1"/>
  <c r="N59" i="1"/>
  <c r="P59" i="1" s="1"/>
  <c r="K59" i="1"/>
  <c r="M59" i="1" s="1"/>
  <c r="H59" i="1"/>
  <c r="F59" i="1"/>
  <c r="AF58" i="1"/>
  <c r="AH58" i="1" s="1"/>
  <c r="AC58" i="1"/>
  <c r="AE58" i="1" s="1"/>
  <c r="Z58" i="1"/>
  <c r="AB58" i="1" s="1"/>
  <c r="Y58" i="1"/>
  <c r="W58" i="1"/>
  <c r="T58" i="1"/>
  <c r="V58" i="1" s="1"/>
  <c r="Q58" i="1"/>
  <c r="S58" i="1" s="1"/>
  <c r="N58" i="1"/>
  <c r="P58" i="1" s="1"/>
  <c r="K58" i="1"/>
  <c r="M58" i="1" s="1"/>
  <c r="H58" i="1"/>
  <c r="F58" i="1"/>
  <c r="AF57" i="1"/>
  <c r="AH57" i="1" s="1"/>
  <c r="AC57" i="1"/>
  <c r="AE57" i="1" s="1"/>
  <c r="Z57" i="1"/>
  <c r="AB57" i="1" s="1"/>
  <c r="Y57" i="1"/>
  <c r="W57" i="1"/>
  <c r="T57" i="1"/>
  <c r="V57" i="1" s="1"/>
  <c r="Q57" i="1"/>
  <c r="S57" i="1" s="1"/>
  <c r="N57" i="1"/>
  <c r="P57" i="1" s="1"/>
  <c r="K57" i="1"/>
  <c r="M57" i="1" s="1"/>
  <c r="H57" i="1"/>
  <c r="F57" i="1"/>
  <c r="AF56" i="1"/>
  <c r="AH56" i="1" s="1"/>
  <c r="AC56" i="1"/>
  <c r="AE56" i="1" s="1"/>
  <c r="Z56" i="1"/>
  <c r="AB56" i="1" s="1"/>
  <c r="Y56" i="1"/>
  <c r="W56" i="1"/>
  <c r="E56" i="1" s="1"/>
  <c r="D56" i="1" s="1"/>
  <c r="T56" i="1"/>
  <c r="V56" i="1" s="1"/>
  <c r="S56" i="1"/>
  <c r="Q56" i="1"/>
  <c r="P56" i="1"/>
  <c r="N56" i="1"/>
  <c r="M56" i="1"/>
  <c r="K56" i="1"/>
  <c r="J56" i="1"/>
  <c r="G56" i="1" s="1"/>
  <c r="H56" i="1"/>
  <c r="F56" i="1"/>
  <c r="AH55" i="1"/>
  <c r="AF55" i="1"/>
  <c r="AC55" i="1"/>
  <c r="AE55" i="1" s="1"/>
  <c r="AB55" i="1"/>
  <c r="Z55" i="1"/>
  <c r="Y55" i="1"/>
  <c r="W55" i="1"/>
  <c r="V55" i="1"/>
  <c r="T55" i="1"/>
  <c r="Q55" i="1"/>
  <c r="S55" i="1" s="1"/>
  <c r="P55" i="1"/>
  <c r="N55" i="1"/>
  <c r="K55" i="1"/>
  <c r="E55" i="1" s="1"/>
  <c r="J55" i="1"/>
  <c r="H55" i="1"/>
  <c r="F55" i="1"/>
  <c r="AF54" i="1"/>
  <c r="AH54" i="1" s="1"/>
  <c r="AE54" i="1"/>
  <c r="AC54" i="1"/>
  <c r="Z54" i="1"/>
  <c r="AB54" i="1" s="1"/>
  <c r="Y54" i="1"/>
  <c r="W54" i="1"/>
  <c r="T54" i="1"/>
  <c r="V54" i="1" s="1"/>
  <c r="S54" i="1"/>
  <c r="Q54" i="1"/>
  <c r="N54" i="1"/>
  <c r="P54" i="1" s="1"/>
  <c r="M54" i="1"/>
  <c r="K54" i="1"/>
  <c r="H54" i="1"/>
  <c r="J54" i="1" s="1"/>
  <c r="F54" i="1"/>
  <c r="E54" i="1"/>
  <c r="D54" i="1" s="1"/>
  <c r="AH53" i="1"/>
  <c r="AF53" i="1"/>
  <c r="AE53" i="1"/>
  <c r="AC53" i="1"/>
  <c r="AB53" i="1"/>
  <c r="Z53" i="1"/>
  <c r="Y53" i="1"/>
  <c r="W53" i="1"/>
  <c r="V53" i="1"/>
  <c r="T53" i="1"/>
  <c r="S53" i="1"/>
  <c r="Q53" i="1"/>
  <c r="P53" i="1"/>
  <c r="N53" i="1"/>
  <c r="M53" i="1"/>
  <c r="K53" i="1"/>
  <c r="J53" i="1"/>
  <c r="H53" i="1"/>
  <c r="G53" i="1"/>
  <c r="F53" i="1"/>
  <c r="E53" i="1"/>
  <c r="AF52" i="1"/>
  <c r="AH52" i="1" s="1"/>
  <c r="AE52" i="1"/>
  <c r="AC52" i="1"/>
  <c r="Z52" i="1"/>
  <c r="AB52" i="1" s="1"/>
  <c r="Y52" i="1"/>
  <c r="W52" i="1"/>
  <c r="T52" i="1"/>
  <c r="V52" i="1" s="1"/>
  <c r="S52" i="1"/>
  <c r="Q52" i="1"/>
  <c r="N52" i="1"/>
  <c r="P52" i="1" s="1"/>
  <c r="M52" i="1"/>
  <c r="K52" i="1"/>
  <c r="H52" i="1"/>
  <c r="J52" i="1" s="1"/>
  <c r="F52" i="1"/>
  <c r="AH51" i="1"/>
  <c r="AF51" i="1"/>
  <c r="AC51" i="1"/>
  <c r="AE51" i="1" s="1"/>
  <c r="AB51" i="1"/>
  <c r="Z51" i="1"/>
  <c r="Y51" i="1"/>
  <c r="W51" i="1"/>
  <c r="V51" i="1"/>
  <c r="T51" i="1"/>
  <c r="Q51" i="1"/>
  <c r="S51" i="1" s="1"/>
  <c r="P51" i="1"/>
  <c r="N51" i="1"/>
  <c r="K51" i="1"/>
  <c r="M51" i="1" s="1"/>
  <c r="G51" i="1" s="1"/>
  <c r="J51" i="1"/>
  <c r="H51" i="1"/>
  <c r="F51" i="1"/>
  <c r="AF50" i="1"/>
  <c r="AH50" i="1" s="1"/>
  <c r="AE50" i="1"/>
  <c r="AC50" i="1"/>
  <c r="Z50" i="1"/>
  <c r="AB50" i="1" s="1"/>
  <c r="Y50" i="1"/>
  <c r="W50" i="1"/>
  <c r="T50" i="1"/>
  <c r="V50" i="1" s="1"/>
  <c r="S50" i="1"/>
  <c r="Q50" i="1"/>
  <c r="N50" i="1"/>
  <c r="P50" i="1" s="1"/>
  <c r="M50" i="1"/>
  <c r="K50" i="1"/>
  <c r="H50" i="1"/>
  <c r="J50" i="1" s="1"/>
  <c r="G50" i="1" s="1"/>
  <c r="F50" i="1"/>
  <c r="AH49" i="1"/>
  <c r="AF49" i="1"/>
  <c r="AC49" i="1"/>
  <c r="AE49" i="1" s="1"/>
  <c r="AB49" i="1"/>
  <c r="Z49" i="1"/>
  <c r="Y49" i="1"/>
  <c r="W49" i="1"/>
  <c r="V49" i="1"/>
  <c r="T49" i="1"/>
  <c r="Q49" i="1"/>
  <c r="S49" i="1" s="1"/>
  <c r="P49" i="1"/>
  <c r="N49" i="1"/>
  <c r="K49" i="1"/>
  <c r="M49" i="1" s="1"/>
  <c r="J49" i="1"/>
  <c r="H49" i="1"/>
  <c r="F49" i="1"/>
  <c r="E49" i="1"/>
  <c r="D49" i="1" s="1"/>
  <c r="AH48" i="1"/>
  <c r="AF48" i="1"/>
  <c r="AE48" i="1"/>
  <c r="AC48" i="1"/>
  <c r="AB48" i="1"/>
  <c r="Z48" i="1"/>
  <c r="Y48" i="1"/>
  <c r="W48" i="1"/>
  <c r="V48" i="1"/>
  <c r="T48" i="1"/>
  <c r="S48" i="1"/>
  <c r="Q48" i="1"/>
  <c r="P48" i="1"/>
  <c r="N48" i="1"/>
  <c r="M48" i="1"/>
  <c r="K48" i="1"/>
  <c r="J48" i="1"/>
  <c r="H48" i="1"/>
  <c r="G48" i="1"/>
  <c r="F48" i="1"/>
  <c r="E48" i="1"/>
  <c r="D48" i="1" s="1"/>
  <c r="AH47" i="1"/>
  <c r="AF47" i="1"/>
  <c r="AE47" i="1"/>
  <c r="AC47" i="1"/>
  <c r="AB47" i="1"/>
  <c r="Z47" i="1"/>
  <c r="Y47" i="1"/>
  <c r="W47" i="1"/>
  <c r="V47" i="1"/>
  <c r="T47" i="1"/>
  <c r="S47" i="1"/>
  <c r="Q47" i="1"/>
  <c r="P47" i="1"/>
  <c r="N47" i="1"/>
  <c r="M47" i="1"/>
  <c r="K47" i="1"/>
  <c r="J47" i="1"/>
  <c r="G47" i="1" s="1"/>
  <c r="H47" i="1"/>
  <c r="F47" i="1"/>
  <c r="E47" i="1"/>
  <c r="D47" i="1" s="1"/>
  <c r="AH46" i="1"/>
  <c r="AF46" i="1"/>
  <c r="AE46" i="1"/>
  <c r="AC46" i="1"/>
  <c r="AB46" i="1"/>
  <c r="Z46" i="1"/>
  <c r="Y46" i="1"/>
  <c r="W46" i="1"/>
  <c r="V46" i="1"/>
  <c r="T46" i="1"/>
  <c r="S46" i="1"/>
  <c r="Q46" i="1"/>
  <c r="P46" i="1"/>
  <c r="N46" i="1"/>
  <c r="M46" i="1"/>
  <c r="K46" i="1"/>
  <c r="J46" i="1"/>
  <c r="G46" i="1" s="1"/>
  <c r="H46" i="1"/>
  <c r="F46" i="1"/>
  <c r="E46" i="1"/>
  <c r="D46" i="1" s="1"/>
  <c r="AH45" i="1"/>
  <c r="AF45" i="1"/>
  <c r="AE45" i="1"/>
  <c r="AC45" i="1"/>
  <c r="AB45" i="1"/>
  <c r="Z45" i="1"/>
  <c r="Y45" i="1"/>
  <c r="W45" i="1"/>
  <c r="V45" i="1"/>
  <c r="T45" i="1"/>
  <c r="S45" i="1"/>
  <c r="Q45" i="1"/>
  <c r="P45" i="1"/>
  <c r="N45" i="1"/>
  <c r="M45" i="1"/>
  <c r="K45" i="1"/>
  <c r="E45" i="1" s="1"/>
  <c r="D45" i="1" s="1"/>
  <c r="J45" i="1"/>
  <c r="H45" i="1"/>
  <c r="G45" i="1"/>
  <c r="F45" i="1"/>
  <c r="AF44" i="1"/>
  <c r="AH44" i="1" s="1"/>
  <c r="AE44" i="1"/>
  <c r="AC44" i="1"/>
  <c r="Z44" i="1"/>
  <c r="AB44" i="1" s="1"/>
  <c r="Y44" i="1"/>
  <c r="W44" i="1"/>
  <c r="T44" i="1"/>
  <c r="V44" i="1" s="1"/>
  <c r="S44" i="1"/>
  <c r="N44" i="1"/>
  <c r="P44" i="1" s="1"/>
  <c r="K44" i="1"/>
  <c r="M44" i="1" s="1"/>
  <c r="H44" i="1"/>
  <c r="F44" i="1"/>
  <c r="AH43" i="1"/>
  <c r="AF43" i="1"/>
  <c r="AC43" i="1"/>
  <c r="AE43" i="1" s="1"/>
  <c r="AB43" i="1"/>
  <c r="Z43" i="1"/>
  <c r="Y43" i="1"/>
  <c r="W43" i="1"/>
  <c r="V43" i="1"/>
  <c r="T43" i="1"/>
  <c r="Q43" i="1"/>
  <c r="S43" i="1" s="1"/>
  <c r="N43" i="1"/>
  <c r="P43" i="1" s="1"/>
  <c r="K43" i="1"/>
  <c r="M43" i="1" s="1"/>
  <c r="H43" i="1"/>
  <c r="J43" i="1" s="1"/>
  <c r="G43" i="1" s="1"/>
  <c r="F43" i="1"/>
  <c r="AF42" i="1"/>
  <c r="AH42" i="1" s="1"/>
  <c r="AE42" i="1"/>
  <c r="AC42" i="1"/>
  <c r="Z42" i="1"/>
  <c r="AB42" i="1" s="1"/>
  <c r="Y42" i="1"/>
  <c r="W42" i="1"/>
  <c r="T42" i="1"/>
  <c r="V42" i="1" s="1"/>
  <c r="Q42" i="1"/>
  <c r="S42" i="1" s="1"/>
  <c r="N42" i="1"/>
  <c r="P42" i="1" s="1"/>
  <c r="M42" i="1"/>
  <c r="K42" i="1"/>
  <c r="H42" i="1"/>
  <c r="F42" i="1"/>
  <c r="AF41" i="1"/>
  <c r="AH41" i="1" s="1"/>
  <c r="AC41" i="1"/>
  <c r="AE41" i="1" s="1"/>
  <c r="Z41" i="1"/>
  <c r="AB41" i="1" s="1"/>
  <c r="Y41" i="1"/>
  <c r="W41" i="1"/>
  <c r="T41" i="1"/>
  <c r="V41" i="1" s="1"/>
  <c r="Q41" i="1"/>
  <c r="S41" i="1" s="1"/>
  <c r="P41" i="1"/>
  <c r="N41" i="1"/>
  <c r="K41" i="1"/>
  <c r="M41" i="1" s="1"/>
  <c r="J41" i="1"/>
  <c r="H41" i="1"/>
  <c r="F41" i="1"/>
  <c r="AF40" i="1"/>
  <c r="AH40" i="1" s="1"/>
  <c r="AC40" i="1"/>
  <c r="AE40" i="1" s="1"/>
  <c r="Z40" i="1"/>
  <c r="AB40" i="1" s="1"/>
  <c r="Y40" i="1"/>
  <c r="W40" i="1"/>
  <c r="T40" i="1"/>
  <c r="V40" i="1" s="1"/>
  <c r="S40" i="1"/>
  <c r="Q40" i="1"/>
  <c r="N40" i="1"/>
  <c r="P40" i="1" s="1"/>
  <c r="K40" i="1"/>
  <c r="M40" i="1" s="1"/>
  <c r="H40" i="1"/>
  <c r="F40" i="1"/>
  <c r="AH39" i="1"/>
  <c r="AF39" i="1"/>
  <c r="AC39" i="1"/>
  <c r="AE39" i="1" s="1"/>
  <c r="AB39" i="1"/>
  <c r="Z39" i="1"/>
  <c r="Y39" i="1"/>
  <c r="W39" i="1"/>
  <c r="V39" i="1"/>
  <c r="T39" i="1"/>
  <c r="Q39" i="1"/>
  <c r="S39" i="1" s="1"/>
  <c r="N39" i="1"/>
  <c r="P39" i="1" s="1"/>
  <c r="K39" i="1"/>
  <c r="M39" i="1" s="1"/>
  <c r="H39" i="1"/>
  <c r="J39" i="1" s="1"/>
  <c r="G39" i="1" s="1"/>
  <c r="F39" i="1"/>
  <c r="AF38" i="1"/>
  <c r="AH38" i="1" s="1"/>
  <c r="AE38" i="1"/>
  <c r="AC38" i="1"/>
  <c r="Z38" i="1"/>
  <c r="AB38" i="1" s="1"/>
  <c r="Y38" i="1"/>
  <c r="W38" i="1"/>
  <c r="T38" i="1"/>
  <c r="V38" i="1" s="1"/>
  <c r="Q38" i="1"/>
  <c r="S38" i="1" s="1"/>
  <c r="N38" i="1"/>
  <c r="P38" i="1" s="1"/>
  <c r="M38" i="1"/>
  <c r="K38" i="1"/>
  <c r="H38" i="1"/>
  <c r="F38" i="1"/>
  <c r="AF37" i="1"/>
  <c r="AH37" i="1" s="1"/>
  <c r="AC37" i="1"/>
  <c r="AE37" i="1" s="1"/>
  <c r="Z37" i="1"/>
  <c r="AB37" i="1" s="1"/>
  <c r="Y37" i="1"/>
  <c r="W37" i="1"/>
  <c r="T37" i="1"/>
  <c r="V37" i="1" s="1"/>
  <c r="Q37" i="1"/>
  <c r="S37" i="1" s="1"/>
  <c r="P37" i="1"/>
  <c r="N37" i="1"/>
  <c r="K37" i="1"/>
  <c r="M37" i="1" s="1"/>
  <c r="J37" i="1"/>
  <c r="H37" i="1"/>
  <c r="F37" i="1"/>
  <c r="AF36" i="1"/>
  <c r="AH36" i="1" s="1"/>
  <c r="AC36" i="1"/>
  <c r="AE36" i="1" s="1"/>
  <c r="Z36" i="1"/>
  <c r="AB36" i="1" s="1"/>
  <c r="Y36" i="1"/>
  <c r="W36" i="1"/>
  <c r="T36" i="1"/>
  <c r="V36" i="1" s="1"/>
  <c r="S36" i="1"/>
  <c r="Q36" i="1"/>
  <c r="N36" i="1"/>
  <c r="P36" i="1" s="1"/>
  <c r="K36" i="1"/>
  <c r="M36" i="1" s="1"/>
  <c r="H36" i="1"/>
  <c r="F36" i="1"/>
  <c r="AH35" i="1"/>
  <c r="AF35" i="1"/>
  <c r="AC35" i="1"/>
  <c r="AE35" i="1" s="1"/>
  <c r="AB35" i="1"/>
  <c r="Z35" i="1"/>
  <c r="Y35" i="1"/>
  <c r="W35" i="1"/>
  <c r="V35" i="1"/>
  <c r="T35" i="1"/>
  <c r="Q35" i="1"/>
  <c r="S35" i="1" s="1"/>
  <c r="N35" i="1"/>
  <c r="P35" i="1" s="1"/>
  <c r="K35" i="1"/>
  <c r="M35" i="1" s="1"/>
  <c r="H35" i="1"/>
  <c r="J35" i="1" s="1"/>
  <c r="G35" i="1" s="1"/>
  <c r="F35" i="1"/>
  <c r="AF34" i="1"/>
  <c r="AH34" i="1" s="1"/>
  <c r="AE34" i="1"/>
  <c r="AC34" i="1"/>
  <c r="Z34" i="1"/>
  <c r="AB34" i="1" s="1"/>
  <c r="Y34" i="1"/>
  <c r="W34" i="1"/>
  <c r="T34" i="1"/>
  <c r="V34" i="1" s="1"/>
  <c r="Q34" i="1"/>
  <c r="S34" i="1" s="1"/>
  <c r="N34" i="1"/>
  <c r="P34" i="1" s="1"/>
  <c r="M34" i="1"/>
  <c r="K34" i="1"/>
  <c r="H34" i="1"/>
  <c r="F34" i="1"/>
  <c r="AF33" i="1"/>
  <c r="AH33" i="1" s="1"/>
  <c r="AC33" i="1"/>
  <c r="AE33" i="1" s="1"/>
  <c r="Z33" i="1"/>
  <c r="AB33" i="1" s="1"/>
  <c r="Y33" i="1"/>
  <c r="W33" i="1"/>
  <c r="T33" i="1"/>
  <c r="V33" i="1" s="1"/>
  <c r="Q33" i="1"/>
  <c r="S33" i="1" s="1"/>
  <c r="P33" i="1"/>
  <c r="N33" i="1"/>
  <c r="K33" i="1"/>
  <c r="M33" i="1" s="1"/>
  <c r="J33" i="1"/>
  <c r="H33" i="1"/>
  <c r="F33" i="1"/>
  <c r="AG32" i="1"/>
  <c r="F32" i="1" s="1"/>
  <c r="AE32" i="1"/>
  <c r="AC32" i="1"/>
  <c r="AB32" i="1"/>
  <c r="Z32" i="1"/>
  <c r="Y32" i="1"/>
  <c r="W32" i="1"/>
  <c r="V32" i="1"/>
  <c r="T32" i="1"/>
  <c r="S32" i="1"/>
  <c r="Q32" i="1"/>
  <c r="P32" i="1"/>
  <c r="N32" i="1"/>
  <c r="M32" i="1"/>
  <c r="K32" i="1"/>
  <c r="J32" i="1"/>
  <c r="H32" i="1"/>
  <c r="AH31" i="1"/>
  <c r="AF31" i="1"/>
  <c r="AD31" i="1"/>
  <c r="AC31" i="1" s="1"/>
  <c r="AE31" i="1" s="1"/>
  <c r="Z31" i="1"/>
  <c r="AB31" i="1" s="1"/>
  <c r="Y31" i="1"/>
  <c r="W31" i="1"/>
  <c r="U31" i="1"/>
  <c r="T31" i="1"/>
  <c r="V31" i="1" s="1"/>
  <c r="S31" i="1"/>
  <c r="Q31" i="1"/>
  <c r="O31" i="1"/>
  <c r="F31" i="1" s="1"/>
  <c r="F109" i="1" s="1"/>
  <c r="N31" i="1"/>
  <c r="P31" i="1" s="1"/>
  <c r="M31" i="1"/>
  <c r="K31" i="1"/>
  <c r="H31" i="1"/>
  <c r="J31" i="1" s="1"/>
  <c r="AH30" i="1"/>
  <c r="AF30" i="1"/>
  <c r="AC30" i="1"/>
  <c r="AE30" i="1" s="1"/>
  <c r="AB30" i="1"/>
  <c r="Z30" i="1"/>
  <c r="Y30" i="1"/>
  <c r="W30" i="1"/>
  <c r="V30" i="1"/>
  <c r="T30" i="1"/>
  <c r="Q30" i="1"/>
  <c r="S30" i="1" s="1"/>
  <c r="P30" i="1"/>
  <c r="N30" i="1"/>
  <c r="K30" i="1"/>
  <c r="M30" i="1" s="1"/>
  <c r="G30" i="1" s="1"/>
  <c r="J30" i="1"/>
  <c r="H30" i="1"/>
  <c r="F30" i="1"/>
  <c r="AF29" i="1"/>
  <c r="AH29" i="1" s="1"/>
  <c r="AE29" i="1"/>
  <c r="AC29" i="1"/>
  <c r="Z29" i="1"/>
  <c r="AB29" i="1" s="1"/>
  <c r="Y29" i="1"/>
  <c r="W29" i="1"/>
  <c r="T29" i="1"/>
  <c r="V29" i="1" s="1"/>
  <c r="S29" i="1"/>
  <c r="Q29" i="1"/>
  <c r="N29" i="1"/>
  <c r="P29" i="1" s="1"/>
  <c r="M29" i="1"/>
  <c r="K29" i="1"/>
  <c r="H29" i="1"/>
  <c r="E29" i="1" s="1"/>
  <c r="D29" i="1" s="1"/>
  <c r="F29" i="1"/>
  <c r="AH28" i="1"/>
  <c r="AF28" i="1"/>
  <c r="AC28" i="1"/>
  <c r="AE28" i="1" s="1"/>
  <c r="AB28" i="1"/>
  <c r="Z28" i="1"/>
  <c r="Y28" i="1"/>
  <c r="W28" i="1"/>
  <c r="V28" i="1"/>
  <c r="T28" i="1"/>
  <c r="Q28" i="1"/>
  <c r="S28" i="1" s="1"/>
  <c r="P28" i="1"/>
  <c r="N28" i="1"/>
  <c r="K28" i="1"/>
  <c r="M28" i="1" s="1"/>
  <c r="J28" i="1"/>
  <c r="H28" i="1"/>
  <c r="F28" i="1"/>
  <c r="AF27" i="1"/>
  <c r="AH27" i="1" s="1"/>
  <c r="AE27" i="1"/>
  <c r="AC27" i="1"/>
  <c r="Z27" i="1"/>
  <c r="AB27" i="1" s="1"/>
  <c r="Y27" i="1"/>
  <c r="W27" i="1"/>
  <c r="T27" i="1"/>
  <c r="V27" i="1" s="1"/>
  <c r="S27" i="1"/>
  <c r="Q27" i="1"/>
  <c r="N27" i="1"/>
  <c r="P27" i="1" s="1"/>
  <c r="M27" i="1"/>
  <c r="K27" i="1"/>
  <c r="H27" i="1"/>
  <c r="E27" i="1" s="1"/>
  <c r="D27" i="1" s="1"/>
  <c r="F27" i="1"/>
  <c r="AH26" i="1"/>
  <c r="AF26" i="1"/>
  <c r="AC26" i="1"/>
  <c r="AE26" i="1" s="1"/>
  <c r="AB26" i="1"/>
  <c r="Z26" i="1"/>
  <c r="Y26" i="1"/>
  <c r="W26" i="1"/>
  <c r="V26" i="1"/>
  <c r="T26" i="1"/>
  <c r="Q26" i="1"/>
  <c r="S26" i="1" s="1"/>
  <c r="P26" i="1"/>
  <c r="N26" i="1"/>
  <c r="K26" i="1"/>
  <c r="M26" i="1" s="1"/>
  <c r="G26" i="1" s="1"/>
  <c r="J26" i="1"/>
  <c r="H26" i="1"/>
  <c r="F26" i="1"/>
  <c r="AF25" i="1"/>
  <c r="AH25" i="1" s="1"/>
  <c r="AE25" i="1"/>
  <c r="AC25" i="1"/>
  <c r="Z25" i="1"/>
  <c r="AB25" i="1" s="1"/>
  <c r="Y25" i="1"/>
  <c r="W25" i="1"/>
  <c r="T25" i="1"/>
  <c r="V25" i="1" s="1"/>
  <c r="S25" i="1"/>
  <c r="Q25" i="1"/>
  <c r="N25" i="1"/>
  <c r="P25" i="1" s="1"/>
  <c r="M25" i="1"/>
  <c r="K25" i="1"/>
  <c r="H25" i="1"/>
  <c r="J25" i="1" s="1"/>
  <c r="G25" i="1" s="1"/>
  <c r="F25" i="1"/>
  <c r="AH24" i="1"/>
  <c r="AF24" i="1"/>
  <c r="AC24" i="1"/>
  <c r="AE24" i="1" s="1"/>
  <c r="AB24" i="1"/>
  <c r="Z24" i="1"/>
  <c r="Y24" i="1"/>
  <c r="W24" i="1"/>
  <c r="V24" i="1"/>
  <c r="T24" i="1"/>
  <c r="Q24" i="1"/>
  <c r="S24" i="1" s="1"/>
  <c r="P24" i="1"/>
  <c r="N24" i="1"/>
  <c r="K24" i="1"/>
  <c r="E24" i="1" s="1"/>
  <c r="D24" i="1" s="1"/>
  <c r="J24" i="1"/>
  <c r="H24" i="1"/>
  <c r="F24" i="1"/>
  <c r="AF23" i="1"/>
  <c r="AH23" i="1" s="1"/>
  <c r="AE23" i="1"/>
  <c r="AC23" i="1"/>
  <c r="Z23" i="1"/>
  <c r="AB23" i="1" s="1"/>
  <c r="Y23" i="1"/>
  <c r="W23" i="1"/>
  <c r="T23" i="1"/>
  <c r="V23" i="1" s="1"/>
  <c r="S23" i="1"/>
  <c r="Q23" i="1"/>
  <c r="N23" i="1"/>
  <c r="P23" i="1" s="1"/>
  <c r="M23" i="1"/>
  <c r="K23" i="1"/>
  <c r="H23" i="1"/>
  <c r="E23" i="1" s="1"/>
  <c r="D23" i="1" s="1"/>
  <c r="F23" i="1"/>
  <c r="AH22" i="1"/>
  <c r="AF22" i="1"/>
  <c r="AC22" i="1"/>
  <c r="AE22" i="1" s="1"/>
  <c r="AB22" i="1"/>
  <c r="Z22" i="1"/>
  <c r="Y22" i="1"/>
  <c r="W22" i="1"/>
  <c r="V22" i="1"/>
  <c r="T22" i="1"/>
  <c r="Q22" i="1"/>
  <c r="S22" i="1" s="1"/>
  <c r="P22" i="1"/>
  <c r="N22" i="1"/>
  <c r="K22" i="1"/>
  <c r="M22" i="1" s="1"/>
  <c r="G22" i="1" s="1"/>
  <c r="J22" i="1"/>
  <c r="H22" i="1"/>
  <c r="F22" i="1"/>
  <c r="AF21" i="1"/>
  <c r="AH21" i="1" s="1"/>
  <c r="AE21" i="1"/>
  <c r="AC21" i="1"/>
  <c r="Z21" i="1"/>
  <c r="AB21" i="1" s="1"/>
  <c r="Y21" i="1"/>
  <c r="W21" i="1"/>
  <c r="T21" i="1"/>
  <c r="V21" i="1" s="1"/>
  <c r="S21" i="1"/>
  <c r="Q21" i="1"/>
  <c r="N21" i="1"/>
  <c r="P21" i="1" s="1"/>
  <c r="M21" i="1"/>
  <c r="K21" i="1"/>
  <c r="H21" i="1"/>
  <c r="J21" i="1" s="1"/>
  <c r="G21" i="1" s="1"/>
  <c r="F21" i="1"/>
  <c r="AH20" i="1"/>
  <c r="AF20" i="1"/>
  <c r="AC20" i="1"/>
  <c r="AE20" i="1" s="1"/>
  <c r="AB20" i="1"/>
  <c r="Z20" i="1"/>
  <c r="Y20" i="1"/>
  <c r="W20" i="1"/>
  <c r="V20" i="1"/>
  <c r="T20" i="1"/>
  <c r="Q20" i="1"/>
  <c r="S20" i="1" s="1"/>
  <c r="P20" i="1"/>
  <c r="N20" i="1"/>
  <c r="K20" i="1"/>
  <c r="M20" i="1" s="1"/>
  <c r="J20" i="1"/>
  <c r="H20" i="1"/>
  <c r="F20" i="1"/>
  <c r="AF19" i="1"/>
  <c r="AH19" i="1" s="1"/>
  <c r="AE19" i="1"/>
  <c r="AC19" i="1"/>
  <c r="Z19" i="1"/>
  <c r="AB19" i="1" s="1"/>
  <c r="Y19" i="1"/>
  <c r="W19" i="1"/>
  <c r="T19" i="1"/>
  <c r="V19" i="1" s="1"/>
  <c r="S19" i="1"/>
  <c r="Q19" i="1"/>
  <c r="N19" i="1"/>
  <c r="P19" i="1" s="1"/>
  <c r="M19" i="1"/>
  <c r="K19" i="1"/>
  <c r="H19" i="1"/>
  <c r="E19" i="1" s="1"/>
  <c r="D19" i="1" s="1"/>
  <c r="F19" i="1"/>
  <c r="AH18" i="1"/>
  <c r="AF18" i="1"/>
  <c r="AC18" i="1"/>
  <c r="AE18" i="1" s="1"/>
  <c r="AB18" i="1"/>
  <c r="Z18" i="1"/>
  <c r="Y18" i="1"/>
  <c r="W18" i="1"/>
  <c r="V18" i="1"/>
  <c r="T18" i="1"/>
  <c r="Q18" i="1"/>
  <c r="S18" i="1" s="1"/>
  <c r="P18" i="1"/>
  <c r="N18" i="1"/>
  <c r="K18" i="1"/>
  <c r="M18" i="1" s="1"/>
  <c r="G18" i="1" s="1"/>
  <c r="J18" i="1"/>
  <c r="H18" i="1"/>
  <c r="F18" i="1"/>
  <c r="AF17" i="1"/>
  <c r="AH17" i="1" s="1"/>
  <c r="AE17" i="1"/>
  <c r="AC17" i="1"/>
  <c r="Z17" i="1"/>
  <c r="AB17" i="1" s="1"/>
  <c r="Y17" i="1"/>
  <c r="W17" i="1"/>
  <c r="T17" i="1"/>
  <c r="V17" i="1" s="1"/>
  <c r="S17" i="1"/>
  <c r="Q17" i="1"/>
  <c r="N17" i="1"/>
  <c r="P17" i="1" s="1"/>
  <c r="M17" i="1"/>
  <c r="K17" i="1"/>
  <c r="H17" i="1"/>
  <c r="J17" i="1" s="1"/>
  <c r="G17" i="1" s="1"/>
  <c r="F17" i="1"/>
  <c r="AH16" i="1"/>
  <c r="AF16" i="1"/>
  <c r="AC16" i="1"/>
  <c r="AE16" i="1" s="1"/>
  <c r="AB16" i="1"/>
  <c r="Z16" i="1"/>
  <c r="Y16" i="1"/>
  <c r="W16" i="1"/>
  <c r="V16" i="1"/>
  <c r="T16" i="1"/>
  <c r="Q16" i="1"/>
  <c r="S16" i="1" s="1"/>
  <c r="P16" i="1"/>
  <c r="N16" i="1"/>
  <c r="K16" i="1"/>
  <c r="M16" i="1" s="1"/>
  <c r="J16" i="1"/>
  <c r="H16" i="1"/>
  <c r="F16" i="1"/>
  <c r="AF15" i="1"/>
  <c r="AH15" i="1" s="1"/>
  <c r="AE15" i="1"/>
  <c r="AC15" i="1"/>
  <c r="Z15" i="1"/>
  <c r="AB15" i="1" s="1"/>
  <c r="Y15" i="1"/>
  <c r="W15" i="1"/>
  <c r="T15" i="1"/>
  <c r="V15" i="1" s="1"/>
  <c r="S15" i="1"/>
  <c r="Q15" i="1"/>
  <c r="N15" i="1"/>
  <c r="P15" i="1" s="1"/>
  <c r="M15" i="1"/>
  <c r="K15" i="1"/>
  <c r="H15" i="1"/>
  <c r="J15" i="1" s="1"/>
  <c r="F15" i="1"/>
  <c r="AH14" i="1"/>
  <c r="AF14" i="1"/>
  <c r="AC14" i="1"/>
  <c r="AE14" i="1" s="1"/>
  <c r="AB14" i="1"/>
  <c r="Z14" i="1"/>
  <c r="Y14" i="1"/>
  <c r="W14" i="1"/>
  <c r="V14" i="1"/>
  <c r="T14" i="1"/>
  <c r="Q14" i="1"/>
  <c r="S14" i="1" s="1"/>
  <c r="P14" i="1"/>
  <c r="N14" i="1"/>
  <c r="K14" i="1"/>
  <c r="M14" i="1" s="1"/>
  <c r="G14" i="1" s="1"/>
  <c r="J14" i="1"/>
  <c r="H14" i="1"/>
  <c r="F14" i="1"/>
  <c r="AF13" i="1"/>
  <c r="AH13" i="1" s="1"/>
  <c r="AE13" i="1"/>
  <c r="AC13" i="1"/>
  <c r="Z13" i="1"/>
  <c r="AB13" i="1" s="1"/>
  <c r="Y13" i="1"/>
  <c r="W13" i="1"/>
  <c r="T13" i="1"/>
  <c r="V13" i="1" s="1"/>
  <c r="S13" i="1"/>
  <c r="Q13" i="1"/>
  <c r="N13" i="1"/>
  <c r="P13" i="1" s="1"/>
  <c r="M13" i="1"/>
  <c r="K13" i="1"/>
  <c r="H13" i="1"/>
  <c r="E13" i="1" s="1"/>
  <c r="D13" i="1" s="1"/>
  <c r="F13" i="1"/>
  <c r="AH12" i="1"/>
  <c r="AF12" i="1"/>
  <c r="AC12" i="1"/>
  <c r="AE12" i="1" s="1"/>
  <c r="AB12" i="1"/>
  <c r="Z12" i="1"/>
  <c r="Y12" i="1"/>
  <c r="W12" i="1"/>
  <c r="V12" i="1"/>
  <c r="T12" i="1"/>
  <c r="Q12" i="1"/>
  <c r="S12" i="1" s="1"/>
  <c r="P12" i="1"/>
  <c r="N12" i="1"/>
  <c r="K12" i="1"/>
  <c r="M12" i="1" s="1"/>
  <c r="J12" i="1"/>
  <c r="H12" i="1"/>
  <c r="F12" i="1"/>
  <c r="AF11" i="1"/>
  <c r="AH11" i="1" s="1"/>
  <c r="AE11" i="1"/>
  <c r="AC11" i="1"/>
  <c r="Z11" i="1"/>
  <c r="AB11" i="1" s="1"/>
  <c r="Y11" i="1"/>
  <c r="W11" i="1"/>
  <c r="T11" i="1"/>
  <c r="V11" i="1" s="1"/>
  <c r="S11" i="1"/>
  <c r="Q11" i="1"/>
  <c r="N11" i="1"/>
  <c r="P11" i="1" s="1"/>
  <c r="M11" i="1"/>
  <c r="K11" i="1"/>
  <c r="H11" i="1"/>
  <c r="E11" i="1" s="1"/>
  <c r="D11" i="1" s="1"/>
  <c r="F11" i="1"/>
  <c r="AG10" i="1"/>
  <c r="AG81" i="1" s="1"/>
  <c r="AF10" i="1"/>
  <c r="AH10" i="1" s="1"/>
  <c r="AD10" i="1"/>
  <c r="AD81" i="1" s="1"/>
  <c r="AA10" i="1"/>
  <c r="AA81" i="1" s="1"/>
  <c r="X10" i="1"/>
  <c r="X81" i="1" s="1"/>
  <c r="W10" i="1"/>
  <c r="U10" i="1"/>
  <c r="U81" i="1" s="1"/>
  <c r="T10" i="1"/>
  <c r="V10" i="1" s="1"/>
  <c r="R10" i="1"/>
  <c r="R81" i="1" s="1"/>
  <c r="O10" i="1"/>
  <c r="O81" i="1" s="1"/>
  <c r="K10" i="1"/>
  <c r="M10" i="1" s="1"/>
  <c r="J10" i="1"/>
  <c r="H10" i="1"/>
  <c r="AF9" i="1"/>
  <c r="AH9" i="1" s="1"/>
  <c r="AE9" i="1"/>
  <c r="AC9" i="1"/>
  <c r="Z9" i="1"/>
  <c r="AB9" i="1" s="1"/>
  <c r="Y9" i="1"/>
  <c r="W9" i="1"/>
  <c r="T9" i="1"/>
  <c r="V9" i="1" s="1"/>
  <c r="S9" i="1"/>
  <c r="Q9" i="1"/>
  <c r="N9" i="1"/>
  <c r="P9" i="1" s="1"/>
  <c r="M9" i="1"/>
  <c r="K9" i="1"/>
  <c r="H9" i="1"/>
  <c r="J9" i="1" s="1"/>
  <c r="F9" i="1"/>
  <c r="G49" i="1" l="1"/>
  <c r="G12" i="1"/>
  <c r="G15" i="1"/>
  <c r="G16" i="1"/>
  <c r="G9" i="1"/>
  <c r="G111" i="1" s="1"/>
  <c r="G31" i="1"/>
  <c r="G20" i="1"/>
  <c r="G28" i="1"/>
  <c r="G52" i="1"/>
  <c r="G54" i="1"/>
  <c r="J11" i="1"/>
  <c r="G11" i="1" s="1"/>
  <c r="J13" i="1"/>
  <c r="G13" i="1" s="1"/>
  <c r="E15" i="1"/>
  <c r="D15" i="1" s="1"/>
  <c r="J19" i="1"/>
  <c r="G19" i="1" s="1"/>
  <c r="M24" i="1"/>
  <c r="G24" i="1" s="1"/>
  <c r="E25" i="1"/>
  <c r="D25" i="1" s="1"/>
  <c r="F81" i="1"/>
  <c r="F111" i="1"/>
  <c r="N10" i="1"/>
  <c r="Z10" i="1"/>
  <c r="AB10" i="1" s="1"/>
  <c r="E12" i="1"/>
  <c r="D12" i="1" s="1"/>
  <c r="E14" i="1"/>
  <c r="D14" i="1" s="1"/>
  <c r="E16" i="1"/>
  <c r="D16" i="1" s="1"/>
  <c r="E18" i="1"/>
  <c r="D18" i="1" s="1"/>
  <c r="E20" i="1"/>
  <c r="D20" i="1" s="1"/>
  <c r="E22" i="1"/>
  <c r="D22" i="1" s="1"/>
  <c r="E26" i="1"/>
  <c r="D26" i="1" s="1"/>
  <c r="E28" i="1"/>
  <c r="D28" i="1" s="1"/>
  <c r="E30" i="1"/>
  <c r="D30" i="1" s="1"/>
  <c r="E35" i="1"/>
  <c r="D35" i="1" s="1"/>
  <c r="J36" i="1"/>
  <c r="G36" i="1" s="1"/>
  <c r="E36" i="1"/>
  <c r="D36" i="1" s="1"/>
  <c r="E39" i="1"/>
  <c r="D39" i="1" s="1"/>
  <c r="J40" i="1"/>
  <c r="G40" i="1" s="1"/>
  <c r="E40" i="1"/>
  <c r="D40" i="1" s="1"/>
  <c r="E43" i="1"/>
  <c r="D43" i="1" s="1"/>
  <c r="J44" i="1"/>
  <c r="G44" i="1" s="1"/>
  <c r="E44" i="1"/>
  <c r="D44" i="1" s="1"/>
  <c r="E51" i="1"/>
  <c r="D51" i="1" s="1"/>
  <c r="F110" i="1"/>
  <c r="J60" i="1"/>
  <c r="G60" i="1" s="1"/>
  <c r="E60" i="1"/>
  <c r="D60" i="1" s="1"/>
  <c r="J64" i="1"/>
  <c r="G64" i="1" s="1"/>
  <c r="E64" i="1"/>
  <c r="D64" i="1" s="1"/>
  <c r="J68" i="1"/>
  <c r="G68" i="1" s="1"/>
  <c r="E68" i="1"/>
  <c r="D68" i="1" s="1"/>
  <c r="G33" i="1"/>
  <c r="G37" i="1"/>
  <c r="G41" i="1"/>
  <c r="D55" i="1"/>
  <c r="J59" i="1"/>
  <c r="G59" i="1" s="1"/>
  <c r="E59" i="1"/>
  <c r="D59" i="1" s="1"/>
  <c r="J63" i="1"/>
  <c r="G63" i="1" s="1"/>
  <c r="E63" i="1"/>
  <c r="D63" i="1" s="1"/>
  <c r="J67" i="1"/>
  <c r="G67" i="1" s="1"/>
  <c r="E67" i="1"/>
  <c r="D67" i="1" s="1"/>
  <c r="F10" i="1"/>
  <c r="F108" i="1" s="1"/>
  <c r="E17" i="1"/>
  <c r="D17" i="1" s="1"/>
  <c r="E21" i="1"/>
  <c r="D21" i="1" s="1"/>
  <c r="J23" i="1"/>
  <c r="G23" i="1" s="1"/>
  <c r="J27" i="1"/>
  <c r="G27" i="1" s="1"/>
  <c r="J29" i="1"/>
  <c r="G29" i="1" s="1"/>
  <c r="E33" i="1"/>
  <c r="D33" i="1" s="1"/>
  <c r="J34" i="1"/>
  <c r="G34" i="1" s="1"/>
  <c r="E34" i="1"/>
  <c r="D34" i="1" s="1"/>
  <c r="E37" i="1"/>
  <c r="D37" i="1" s="1"/>
  <c r="E41" i="1"/>
  <c r="D41" i="1" s="1"/>
  <c r="E52" i="1"/>
  <c r="D52" i="1" s="1"/>
  <c r="M55" i="1"/>
  <c r="G55" i="1" s="1"/>
  <c r="J58" i="1"/>
  <c r="G58" i="1" s="1"/>
  <c r="E58" i="1"/>
  <c r="D58" i="1" s="1"/>
  <c r="J62" i="1"/>
  <c r="G62" i="1" s="1"/>
  <c r="E62" i="1"/>
  <c r="D62" i="1" s="1"/>
  <c r="J66" i="1"/>
  <c r="G66" i="1" s="1"/>
  <c r="E66" i="1"/>
  <c r="D66" i="1" s="1"/>
  <c r="J70" i="1"/>
  <c r="G70" i="1" s="1"/>
  <c r="E70" i="1"/>
  <c r="D70" i="1" s="1"/>
  <c r="N81" i="1"/>
  <c r="P78" i="1"/>
  <c r="W81" i="1"/>
  <c r="E31" i="1"/>
  <c r="J38" i="1"/>
  <c r="G38" i="1" s="1"/>
  <c r="E38" i="1"/>
  <c r="D38" i="1" s="1"/>
  <c r="J42" i="1"/>
  <c r="G42" i="1" s="1"/>
  <c r="E42" i="1"/>
  <c r="D42" i="1" s="1"/>
  <c r="E9" i="1"/>
  <c r="Q10" i="1"/>
  <c r="S10" i="1" s="1"/>
  <c r="Y10" i="1"/>
  <c r="Y81" i="1" s="1"/>
  <c r="AC10" i="1"/>
  <c r="AE10" i="1" s="1"/>
  <c r="AE81" i="1" s="1"/>
  <c r="AF32" i="1"/>
  <c r="E50" i="1"/>
  <c r="D50" i="1" s="1"/>
  <c r="D53" i="1"/>
  <c r="J57" i="1"/>
  <c r="G57" i="1" s="1"/>
  <c r="E57" i="1"/>
  <c r="D57" i="1" s="1"/>
  <c r="J61" i="1"/>
  <c r="G61" i="1" s="1"/>
  <c r="E61" i="1"/>
  <c r="D61" i="1" s="1"/>
  <c r="J65" i="1"/>
  <c r="G65" i="1" s="1"/>
  <c r="E65" i="1"/>
  <c r="D65" i="1" s="1"/>
  <c r="J69" i="1"/>
  <c r="G69" i="1" s="1"/>
  <c r="E69" i="1"/>
  <c r="D69" i="1" s="1"/>
  <c r="S77" i="1"/>
  <c r="G77" i="1" s="1"/>
  <c r="E77" i="1"/>
  <c r="K81" i="1"/>
  <c r="AB78" i="1"/>
  <c r="AB81" i="1" s="1"/>
  <c r="Z96" i="1"/>
  <c r="AF96" i="1"/>
  <c r="AC96" i="1"/>
  <c r="G72" i="1"/>
  <c r="E74" i="1"/>
  <c r="D74" i="1" s="1"/>
  <c r="P74" i="1"/>
  <c r="G74" i="1" s="1"/>
  <c r="J73" i="1"/>
  <c r="G73" i="1" s="1"/>
  <c r="E73" i="1"/>
  <c r="D73" i="1" s="1"/>
  <c r="T81" i="1"/>
  <c r="V78" i="1"/>
  <c r="V81" i="1" s="1"/>
  <c r="AC81" i="1"/>
  <c r="AA96" i="1"/>
  <c r="AG96" i="1"/>
  <c r="J71" i="1"/>
  <c r="G71" i="1" s="1"/>
  <c r="E71" i="1"/>
  <c r="D71" i="1" s="1"/>
  <c r="J75" i="1"/>
  <c r="G75" i="1" s="1"/>
  <c r="E75" i="1"/>
  <c r="D75" i="1" s="1"/>
  <c r="H81" i="1"/>
  <c r="J78" i="1"/>
  <c r="E78" i="1"/>
  <c r="AF81" i="1"/>
  <c r="AH78" i="1"/>
  <c r="G79" i="1"/>
  <c r="E80" i="1"/>
  <c r="D80" i="1" s="1"/>
  <c r="L94" i="1"/>
  <c r="L96" i="1" s="1"/>
  <c r="T94" i="1"/>
  <c r="T96" i="1" s="1"/>
  <c r="X94" i="1"/>
  <c r="X96" i="1" s="1"/>
  <c r="AF94" i="1"/>
  <c r="U94" i="1"/>
  <c r="U96" i="1" s="1"/>
  <c r="AC94" i="1"/>
  <c r="AG94" i="1"/>
  <c r="N94" i="1"/>
  <c r="N96" i="1" s="1"/>
  <c r="R94" i="1"/>
  <c r="R96" i="1" s="1"/>
  <c r="Z94" i="1"/>
  <c r="AD94" i="1"/>
  <c r="AD96" i="1" s="1"/>
  <c r="K94" i="1"/>
  <c r="K96" i="1" s="1"/>
  <c r="O94" i="1"/>
  <c r="O96" i="1" s="1"/>
  <c r="W94" i="1"/>
  <c r="W96" i="1" s="1"/>
  <c r="AA94" i="1"/>
  <c r="AE100" i="1" l="1"/>
  <c r="AE103" i="1" s="1"/>
  <c r="AE102" i="1"/>
  <c r="AE83" i="1"/>
  <c r="Y100" i="1"/>
  <c r="Y103" i="1" s="1"/>
  <c r="Y102" i="1"/>
  <c r="Y83" i="1"/>
  <c r="E110" i="1"/>
  <c r="M81" i="1"/>
  <c r="AH32" i="1"/>
  <c r="G32" i="1" s="1"/>
  <c r="G109" i="1" s="1"/>
  <c r="H109" i="1" s="1"/>
  <c r="E32" i="1"/>
  <c r="D32" i="1" s="1"/>
  <c r="E111" i="1"/>
  <c r="D9" i="1"/>
  <c r="D111" i="1" s="1"/>
  <c r="H111" i="1" s="1"/>
  <c r="P81" i="1"/>
  <c r="D31" i="1"/>
  <c r="D109" i="1" s="1"/>
  <c r="D78" i="1"/>
  <c r="V100" i="1"/>
  <c r="V103" i="1" s="1"/>
  <c r="V102" i="1"/>
  <c r="V83" i="1"/>
  <c r="Z81" i="1"/>
  <c r="AB102" i="1"/>
  <c r="AB83" i="1"/>
  <c r="AB100" i="1"/>
  <c r="AB103" i="1" s="1"/>
  <c r="D110" i="1"/>
  <c r="P10" i="1"/>
  <c r="G10" i="1" s="1"/>
  <c r="G108" i="1" s="1"/>
  <c r="E10" i="1"/>
  <c r="E81" i="1" s="1"/>
  <c r="J81" i="1"/>
  <c r="G78" i="1"/>
  <c r="G81" i="1" s="1"/>
  <c r="S81" i="1"/>
  <c r="Q81" i="1"/>
  <c r="G98" i="1" l="1"/>
  <c r="G100" i="1"/>
  <c r="D81" i="1"/>
  <c r="J100" i="1"/>
  <c r="J103" i="1" s="1"/>
  <c r="J102" i="1"/>
  <c r="J83" i="1"/>
  <c r="V88" i="1"/>
  <c r="V94" i="1" s="1"/>
  <c r="V96" i="1" s="1"/>
  <c r="V92" i="1"/>
  <c r="P102" i="1"/>
  <c r="P83" i="1"/>
  <c r="P100" i="1"/>
  <c r="P103" i="1" s="1"/>
  <c r="G110" i="1"/>
  <c r="H110" i="1" s="1"/>
  <c r="AE92" i="1"/>
  <c r="AE96" i="1" s="1"/>
  <c r="AE88" i="1"/>
  <c r="AE94" i="1" s="1"/>
  <c r="E108" i="1"/>
  <c r="D10" i="1"/>
  <c r="D108" i="1" s="1"/>
  <c r="AB88" i="1"/>
  <c r="AB92" i="1"/>
  <c r="M100" i="1"/>
  <c r="M103" i="1" s="1"/>
  <c r="M102" i="1"/>
  <c r="M83" i="1"/>
  <c r="Y92" i="1"/>
  <c r="Y88" i="1"/>
  <c r="S100" i="1"/>
  <c r="S103" i="1" s="1"/>
  <c r="S102" i="1"/>
  <c r="S83" i="1"/>
  <c r="H108" i="1"/>
  <c r="E109" i="1"/>
  <c r="AH81" i="1"/>
  <c r="M88" i="1" l="1"/>
  <c r="M94" i="1" s="1"/>
  <c r="M92" i="1"/>
  <c r="G92" i="1" s="1"/>
  <c r="P92" i="1"/>
  <c r="P96" i="1" s="1"/>
  <c r="P88" i="1"/>
  <c r="P94" i="1" s="1"/>
  <c r="S96" i="1"/>
  <c r="S88" i="1"/>
  <c r="S94" i="1" s="1"/>
  <c r="Y94" i="1"/>
  <c r="Y96" i="1" s="1"/>
  <c r="J88" i="1"/>
  <c r="AB94" i="1"/>
  <c r="AB96" i="1" s="1"/>
  <c r="AH100" i="1"/>
  <c r="AH103" i="1" s="1"/>
  <c r="G103" i="1" s="1"/>
  <c r="AH102" i="1"/>
  <c r="G102" i="1" s="1"/>
  <c r="AH83" i="1"/>
  <c r="J94" i="1" l="1"/>
  <c r="G88" i="1"/>
  <c r="M96" i="1"/>
  <c r="AH88" i="1"/>
  <c r="AH94" i="1" s="1"/>
  <c r="AH96" i="1" s="1"/>
  <c r="G83" i="1"/>
  <c r="G94" i="1" l="1"/>
  <c r="G96" i="1" s="1"/>
  <c r="J96" i="1"/>
</calcChain>
</file>

<file path=xl/sharedStrings.xml><?xml version="1.0" encoding="utf-8"?>
<sst xmlns="http://schemas.openxmlformats.org/spreadsheetml/2006/main" count="149" uniqueCount="115">
  <si>
    <t>Приложение 3</t>
  </si>
  <si>
    <t>к приказу КОиН</t>
  </si>
  <si>
    <t>от ____________№________</t>
  </si>
  <si>
    <t>Распределение субвенции в части расходов для обеспечения государственных гарантий на получение образования и осуществления переданных органам местного самоуправления отдельных государственных полномочий в области образования</t>
  </si>
  <si>
    <t>N п/п</t>
  </si>
  <si>
    <t>Наименование норматива расходов</t>
  </si>
  <si>
    <t>Норматив расходов (рублей)</t>
  </si>
  <si>
    <t>свод</t>
  </si>
  <si>
    <t>школа 1</t>
  </si>
  <si>
    <t>школа 2</t>
  </si>
  <si>
    <t>школа 3</t>
  </si>
  <si>
    <t>школа 4</t>
  </si>
  <si>
    <t>школа 6</t>
  </si>
  <si>
    <t>школа 9</t>
  </si>
  <si>
    <t>школа 11</t>
  </si>
  <si>
    <t>школа 14</t>
  </si>
  <si>
    <t>гимназия</t>
  </si>
  <si>
    <t>Численность обучающихся, чел.</t>
  </si>
  <si>
    <t>Сумма норматива, тыс.руб.</t>
  </si>
  <si>
    <t xml:space="preserve">среднегодовая численность </t>
  </si>
  <si>
    <t>с января по август</t>
  </si>
  <si>
    <t>сентябрь-декабрь</t>
  </si>
  <si>
    <t>с января по апрель</t>
  </si>
  <si>
    <t>май-декабрь</t>
  </si>
  <si>
    <t>Образовательная программа дошкольного образования в общеобразовательных организациях</t>
  </si>
  <si>
    <t>Образовательная программа начального общего образования по очной форме обучения (с учетом сетевой формы реализации образовательных программ)</t>
  </si>
  <si>
    <t>Образовательная программа начального общего образования по очной форме обучения, обеспечивающая углубленное изучение отдельных учебных предметов (с учетом сетевой формы реализации образовательных программ)</t>
  </si>
  <si>
    <t>Адаптированная образовательная программа начального общего образования по очной форме обучения в условиях инклюзивного обучения  (с учетом сетевой формы реализации образовательных программ) не более 1 глухого обучающегося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</si>
  <si>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 (с учетом сетевой формы реализации образовательных программ) не более 2 глухих обучающихся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</si>
  <si>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 (с учетом сетевой формы реализации образовательных программ) не более 1 слабослышащего или позднооглохшего обучающегося 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</si>
  <si>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 (с учетом сетевой формы реализации образовательных программ) не более 2 слабослышащих или позднооглохших обучающихся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</si>
  <si>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1 слепого обучающегося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</si>
  <si>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2 слепых обучающихся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</si>
  <si>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1 слабовидящего обучающегося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</si>
  <si>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2 слабовидящих обучающихся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</si>
  <si>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5 обучающегося с тяжелыми нарушениями речи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</si>
  <si>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1 обучающегося с нарушениями опорно-двигательного аппарата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</si>
  <si>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2 обучающихся с нарушениями опорно-двигательного аппарата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</si>
  <si>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4 обучающегося с задержкой психического развития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</si>
  <si>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1 обучающегося с расстройствами аутистического спектра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</si>
  <si>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2 обучающихся  с расстройствами аутистического спектра в классе</t>
  </si>
  <si>
    <t xml:space="preserve"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5 обучающихся </t>
  </si>
  <si>
    <t xml:space="preserve"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6 обучающихся </t>
  </si>
  <si>
    <t xml:space="preserve"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8 обучающихся </t>
  </si>
  <si>
    <t xml:space="preserve"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9 обучающихся </t>
  </si>
  <si>
    <t xml:space="preserve"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12 обучающихся </t>
  </si>
  <si>
    <t>Образовательная программа основного общего образования по очной форме обучения (с учетом сетевой формы реализации образовательных программ)</t>
  </si>
  <si>
    <t>Образовательная программа основного общего образования по очной форме обучения, обеспечивающая углубленное изучение отдельных учебных предметов (с учетом сетевой формы реализации образовательных программ)</t>
  </si>
  <si>
    <t>Адаптированная образовательная программа основного общего образования по очной форме обучения в условиях инклюзивного обучения  (с учетом сетевой формы реализации образовательных программ) не более 1 глухого обучающегося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</si>
  <si>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 (с учетом сетевой формы реализации образовательных программ) не более 2 глухих обучающихся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</si>
  <si>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 (с учетом сетевой формы реализации образовательных программ) не более 1 слабослышащего или позднооглохшего обучающегося 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</si>
  <si>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 (с учетом сетевой формы реализации образовательных программ) не более 2 слабослышащих или позднооглохших обучающихся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</si>
  <si>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1 слепого обучающегося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</si>
  <si>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2 слепых обучающихся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</si>
  <si>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1 слабовидящего обучающегося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</si>
  <si>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2 слабовидящих обучающихся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</si>
  <si>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5 обучающегося с тяжелыми нарушениями речи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</si>
  <si>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1 обучающегося с нарушениями опорно-двигательного аппарата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</si>
  <si>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2 обучающихся с нарушениями опорно-двигательного аппарата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</si>
  <si>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4 обучающегося с задержкой психического развития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</si>
  <si>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1 обучающегося с расстройствами аутистического спектра в классе</t>
  </si>
  <si>
    <t>Адаптированная образовательная программа основного  общего образования по очной форме обучения в условиях инклюзивного обучения (с учетом сетевой формы реализации образовательных программ) не более 2 обучающихся  с расстройствами аутистического спектра в классе</t>
  </si>
  <si>
    <t xml:space="preserve"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5 обучающихся </t>
  </si>
  <si>
    <t xml:space="preserve"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6 обучающихся </t>
  </si>
  <si>
    <t xml:space="preserve"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8 обучающихся </t>
  </si>
  <si>
    <t xml:space="preserve"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9 обучающихся </t>
  </si>
  <si>
    <t xml:space="preserve"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12 обучающихся </t>
  </si>
  <si>
    <t>Образовательная программа основного общего образования по очно-заочной, вечерней форме обучения (с учетом сетевой формы реализации образовательных программ)</t>
  </si>
  <si>
    <t>Образовательная программа среднего общего образования по очной форме обучения (с учетом сетевой формы реализации образовательных программ)</t>
  </si>
  <si>
    <t>Образовательная программа среднего общего образования по очной форме обучения, обеспечивающая углубленное изучение отдельных учебных предметов (с учетом сетевой формы реализации образовательных программ)</t>
  </si>
  <si>
    <t>Адаптированная образовательная программа среднего общего образования по очной форме обучения в условиях инклюзивного обучения  (с учетом сетевой формы реализации образовательных программ) не более 1 глухого обучающегося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</si>
  <si>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 (с учетом сетевой формы реализации образовательных программ) не более 2 глухих обучающихся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</si>
  <si>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 (с учетом сетевой формы реализации образовательных программ) не более 1 слабослышащего или позднооглохшего обучающегося  в классе</t>
  </si>
  <si>
    <t>Адаптированная образовательная программа среднего  общего образования по очной форме обучения в условиях инклюзивного обучения  (с учетом сетевой формы реализации образовательных программ) не более 2 слабослышащих или позднооглохших обучающихся в классе</t>
  </si>
  <si>
    <t>Адаптированная образовательная программа среднего  общего образования по очной форме обучения в условиях инклюзивного обучения (с учетом сетевой формы реализации образовательных программ) не более 1 слепого обучающегося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</si>
  <si>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не более 2 слепых обучающихся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</si>
  <si>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не более 1 слабовидящего обучающегося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</si>
  <si>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не более 2 слабовидящих обучающихся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</si>
  <si>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не более 5 обучающегося с тяжелыми нарушениями речи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</si>
  <si>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не более 1 обучающегося с нарушениями опорно-двигательного аппарата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</si>
  <si>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не более 2 обучающихся с нарушениями опорно-двигательного аппарата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</si>
  <si>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не более 4 обучающегося с задержкой психического развития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</si>
  <si>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не более 1 обучающегося с расстройствами аутистического спектра в классе</t>
  </si>
  <si>
    <t>Адаптированная образовательная программа среднего  общего образования по очной форме обучения в условиях инклюзивного обучения (с учетом сетевой формы реализации образовательных программ) не более 2 обучающихся  с расстройствами аутистического спектра в классе</t>
  </si>
  <si>
    <t xml:space="preserve">Адаптированная образовательная программа среднего  общего образования по очной форме обучения (с учетом сетевой формы реализации образовательных программ) при наполняемости в классе 5 обучающихся </t>
  </si>
  <si>
    <t xml:space="preserve">Адаптированная образовательная программа среднего общего образования по очной форме обучения (с учетом сетевой формы реализации образовательных программ) при наполняемости в классе 6 обучающихся </t>
  </si>
  <si>
    <t xml:space="preserve">Адаптированная образовательная программа среднего общего образования по очной форме обучения (с учетом сетевой формы реализации образовательных программ) при наполняемости в классе 8 обучающихся </t>
  </si>
  <si>
    <t xml:space="preserve">Адаптированная образовательная программа среднего  общего образования по очной форме обучения (с учетом сетевой формы реализации образовательных программ) при наполняемости в классе 9 обучающихся </t>
  </si>
  <si>
    <t xml:space="preserve">Адаптированная образовательная программа среднего общего образования по очной форме обучения (с учетом сетевой формы реализации образовательных программ) при наполняемости в классе 12 обучающихся </t>
  </si>
  <si>
    <t>Образовательная программа среднего общего образования по очно-заочной, вечерней форме обучения (с учетом сетевой формы реализации образовательных программ)</t>
  </si>
  <si>
    <t>Образовательная программа начального общего, основного общего и среднего общего образования при организации обучения на дому</t>
  </si>
  <si>
    <t>Образовательная программа начального общего, основного общего и среднего общего образования по семейной форме обучения</t>
  </si>
  <si>
    <t>Образовательная программа начального общего, основного общего и среднего общего образования при организации дистанционного обучения</t>
  </si>
  <si>
    <t>Образовательная программа дополнительного образования в структурных подразделениях общеобразовательных организаций</t>
  </si>
  <si>
    <t>Интернатные группы в общеобразовательных организациях</t>
  </si>
  <si>
    <t>профильное образование</t>
  </si>
  <si>
    <t>Итого норматив</t>
  </si>
  <si>
    <t>Коэффициент выравнивания</t>
  </si>
  <si>
    <t>Норматив под доведенные планы</t>
  </si>
  <si>
    <t>211, 000000</t>
  </si>
  <si>
    <t>213, 000000</t>
  </si>
  <si>
    <t>211, 010113</t>
  </si>
  <si>
    <t>213, 010113</t>
  </si>
  <si>
    <t>учебные расходы</t>
  </si>
  <si>
    <t>планы ГРБС</t>
  </si>
  <si>
    <t>Свободные асигнования</t>
  </si>
  <si>
    <t>Доведенные ассигнования на 2018 год по состоянию на 09.06.2018 по росписи по ПБС</t>
  </si>
  <si>
    <t>отклонение на увеличение планов</t>
  </si>
  <si>
    <t>Финансовая служба</t>
  </si>
  <si>
    <t>норматив + фин.служба</t>
  </si>
  <si>
    <t>С учетом фин.служб дополнительно</t>
  </si>
  <si>
    <t>начальное</t>
  </si>
  <si>
    <t xml:space="preserve">общее </t>
  </si>
  <si>
    <t>среднее</t>
  </si>
  <si>
    <t>дошколята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</si>
</sst>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_-* #,##0.00_р_._-;\-* #,##0.00_р_._-;_-* &quot;-&quot;??_р_._-;_-@_-"/>
    <numFmt numFmtId="166" formatCode="#,##0.00_ ;[Red]\-#,##0.00\ "/>
    <numFmt numFmtId="167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99">
    <xf numFmtId="0" fontId="0" fillId="0" borderId="0" xfId="0"/>
    <xf numFmtId="0" fontId="2" fillId="2" borderId="0" xfId="1" applyFont="1" applyFill="1"/>
    <xf numFmtId="0" fontId="2" fillId="3" borderId="0" xfId="1" applyFont="1" applyFill="1"/>
    <xf numFmtId="0" fontId="3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wrapText="1"/>
    </xf>
    <xf numFmtId="0" fontId="2" fillId="2" borderId="4" xfId="1" applyFont="1" applyFill="1" applyBorder="1" applyAlignment="1">
      <alignment horizontal="center" wrapText="1"/>
    </xf>
    <xf numFmtId="0" fontId="2" fillId="2" borderId="5" xfId="1" applyFont="1" applyFill="1" applyBorder="1" applyAlignment="1">
      <alignment horizontal="center" wrapText="1"/>
    </xf>
    <xf numFmtId="0" fontId="2" fillId="2" borderId="6" xfId="1" applyFont="1" applyFill="1" applyBorder="1" applyAlignment="1">
      <alignment wrapText="1"/>
    </xf>
    <xf numFmtId="0" fontId="2" fillId="2" borderId="4" xfId="1" applyFont="1" applyFill="1" applyBorder="1" applyAlignment="1">
      <alignment wrapText="1"/>
    </xf>
    <xf numFmtId="0" fontId="2" fillId="2" borderId="5" xfId="1" applyFont="1" applyFill="1" applyBorder="1" applyAlignment="1">
      <alignment wrapText="1"/>
    </xf>
    <xf numFmtId="0" fontId="2" fillId="2" borderId="3" xfId="1" applyFont="1" applyFill="1" applyBorder="1" applyAlignment="1">
      <alignment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wrapText="1"/>
    </xf>
    <xf numFmtId="0" fontId="2" fillId="2" borderId="7" xfId="1" applyFont="1" applyFill="1" applyBorder="1" applyAlignment="1">
      <alignment wrapText="1"/>
    </xf>
    <xf numFmtId="0" fontId="2" fillId="4" borderId="5" xfId="1" applyFont="1" applyFill="1" applyBorder="1" applyAlignment="1">
      <alignment wrapText="1"/>
    </xf>
    <xf numFmtId="0" fontId="2" fillId="3" borderId="5" xfId="1" applyFont="1" applyFill="1" applyBorder="1" applyAlignment="1">
      <alignment wrapText="1"/>
    </xf>
    <xf numFmtId="0" fontId="4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justify" vertical="center" wrapText="1"/>
    </xf>
    <xf numFmtId="3" fontId="5" fillId="2" borderId="3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/>
    <xf numFmtId="164" fontId="5" fillId="2" borderId="2" xfId="1" applyNumberFormat="1" applyFont="1" applyFill="1" applyBorder="1" applyAlignment="1"/>
    <xf numFmtId="4" fontId="5" fillId="2" borderId="2" xfId="1" applyNumberFormat="1" applyFont="1" applyFill="1" applyBorder="1" applyAlignment="1"/>
    <xf numFmtId="164" fontId="5" fillId="4" borderId="2" xfId="1" applyNumberFormat="1" applyFont="1" applyFill="1" applyBorder="1" applyAlignment="1"/>
    <xf numFmtId="164" fontId="5" fillId="3" borderId="2" xfId="1" applyNumberFormat="1" applyFont="1" applyFill="1" applyBorder="1" applyAlignment="1"/>
    <xf numFmtId="0" fontId="4" fillId="5" borderId="8" xfId="1" applyFont="1" applyFill="1" applyBorder="1" applyAlignment="1">
      <alignment horizontal="center" vertical="center" wrapText="1"/>
    </xf>
    <xf numFmtId="0" fontId="5" fillId="5" borderId="11" xfId="1" applyFont="1" applyFill="1" applyBorder="1" applyAlignment="1">
      <alignment horizontal="justify" vertical="center" wrapText="1"/>
    </xf>
    <xf numFmtId="3" fontId="5" fillId="5" borderId="3" xfId="1" applyNumberFormat="1" applyFont="1" applyFill="1" applyBorder="1" applyAlignment="1">
      <alignment horizontal="center" vertical="center" wrapText="1"/>
    </xf>
    <xf numFmtId="0" fontId="5" fillId="5" borderId="2" xfId="1" applyFont="1" applyFill="1" applyBorder="1" applyAlignment="1"/>
    <xf numFmtId="164" fontId="5" fillId="5" borderId="2" xfId="1" applyNumberFormat="1" applyFont="1" applyFill="1" applyBorder="1" applyAlignment="1"/>
    <xf numFmtId="4" fontId="5" fillId="5" borderId="2" xfId="1" applyNumberFormat="1" applyFont="1" applyFill="1" applyBorder="1" applyAlignment="1"/>
    <xf numFmtId="0" fontId="2" fillId="5" borderId="0" xfId="1" applyFont="1" applyFill="1"/>
    <xf numFmtId="0" fontId="5" fillId="3" borderId="2" xfId="1" applyFont="1" applyFill="1" applyBorder="1"/>
    <xf numFmtId="0" fontId="4" fillId="0" borderId="8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justify"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/>
    <xf numFmtId="4" fontId="5" fillId="0" borderId="2" xfId="1" applyNumberFormat="1" applyFont="1" applyFill="1" applyBorder="1" applyAlignment="1"/>
    <xf numFmtId="0" fontId="2" fillId="0" borderId="0" xfId="1" applyFont="1" applyFill="1"/>
    <xf numFmtId="0" fontId="5" fillId="0" borderId="2" xfId="1" applyFont="1" applyFill="1" applyBorder="1" applyAlignment="1"/>
    <xf numFmtId="0" fontId="5" fillId="5" borderId="2" xfId="1" applyFont="1" applyFill="1" applyBorder="1"/>
    <xf numFmtId="0" fontId="5" fillId="6" borderId="2" xfId="1" applyFont="1" applyFill="1" applyBorder="1"/>
    <xf numFmtId="0" fontId="4" fillId="2" borderId="12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justify" vertical="center" wrapText="1"/>
    </xf>
    <xf numFmtId="0" fontId="5" fillId="2" borderId="2" xfId="1" applyFont="1" applyFill="1" applyBorder="1" applyAlignment="1">
      <alignment horizontal="justify" vertical="center" wrapText="1"/>
    </xf>
    <xf numFmtId="0" fontId="5" fillId="2" borderId="13" xfId="1" applyFont="1" applyFill="1" applyBorder="1" applyAlignment="1">
      <alignment horizontal="justify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justify" vertical="center" wrapText="1"/>
    </xf>
    <xf numFmtId="3" fontId="5" fillId="2" borderId="14" xfId="1" applyNumberFormat="1" applyFont="1" applyFill="1" applyBorder="1" applyAlignment="1">
      <alignment horizontal="center" vertical="center" wrapText="1"/>
    </xf>
    <xf numFmtId="0" fontId="5" fillId="2" borderId="6" xfId="1" applyFont="1" applyFill="1" applyBorder="1" applyAlignment="1"/>
    <xf numFmtId="164" fontId="5" fillId="2" borderId="6" xfId="1" applyNumberFormat="1" applyFont="1" applyFill="1" applyBorder="1" applyAlignment="1"/>
    <xf numFmtId="4" fontId="5" fillId="2" borderId="6" xfId="1" applyNumberFormat="1" applyFont="1" applyFill="1" applyBorder="1" applyAlignment="1"/>
    <xf numFmtId="0" fontId="5" fillId="3" borderId="6" xfId="1" applyFont="1" applyFill="1" applyBorder="1"/>
    <xf numFmtId="0" fontId="4" fillId="2" borderId="15" xfId="1" applyFont="1" applyFill="1" applyBorder="1" applyAlignment="1">
      <alignment horizontal="center" vertical="center" wrapText="1"/>
    </xf>
    <xf numFmtId="4" fontId="5" fillId="4" borderId="2" xfId="1" applyNumberFormat="1" applyFont="1" applyFill="1" applyBorder="1"/>
    <xf numFmtId="4" fontId="5" fillId="4" borderId="2" xfId="1" applyNumberFormat="1" applyFont="1" applyFill="1" applyBorder="1" applyAlignment="1">
      <alignment horizontal="center" vertical="center"/>
    </xf>
    <xf numFmtId="4" fontId="5" fillId="4" borderId="0" xfId="1" applyNumberFormat="1" applyFont="1" applyFill="1"/>
    <xf numFmtId="0" fontId="5" fillId="2" borderId="2" xfId="1" applyFont="1" applyFill="1" applyBorder="1"/>
    <xf numFmtId="0" fontId="5" fillId="2" borderId="0" xfId="1" applyFont="1" applyFill="1"/>
    <xf numFmtId="164" fontId="5" fillId="2" borderId="2" xfId="1" applyNumberFormat="1" applyFont="1" applyFill="1" applyBorder="1"/>
    <xf numFmtId="0" fontId="5" fillId="3" borderId="0" xfId="1" applyFont="1" applyFill="1"/>
    <xf numFmtId="4" fontId="5" fillId="2" borderId="2" xfId="2" applyNumberFormat="1" applyFont="1" applyFill="1" applyBorder="1"/>
    <xf numFmtId="4" fontId="5" fillId="2" borderId="2" xfId="1" applyNumberFormat="1" applyFont="1" applyFill="1" applyBorder="1"/>
    <xf numFmtId="4" fontId="5" fillId="3" borderId="2" xfId="1" applyNumberFormat="1" applyFont="1" applyFill="1" applyBorder="1"/>
    <xf numFmtId="166" fontId="5" fillId="2" borderId="0" xfId="1" applyNumberFormat="1" applyFont="1" applyFill="1"/>
    <xf numFmtId="166" fontId="5" fillId="2" borderId="2" xfId="1" applyNumberFormat="1" applyFont="1" applyFill="1" applyBorder="1" applyAlignment="1"/>
    <xf numFmtId="166" fontId="5" fillId="3" borderId="0" xfId="1" applyNumberFormat="1" applyFont="1" applyFill="1"/>
    <xf numFmtId="4" fontId="5" fillId="2" borderId="0" xfId="1" applyNumberFormat="1" applyFont="1" applyFill="1"/>
    <xf numFmtId="4" fontId="5" fillId="3" borderId="0" xfId="1" applyNumberFormat="1" applyFont="1" applyFill="1"/>
    <xf numFmtId="4" fontId="5" fillId="6" borderId="2" xfId="1" applyNumberFormat="1" applyFont="1" applyFill="1" applyBorder="1"/>
    <xf numFmtId="0" fontId="5" fillId="2" borderId="0" xfId="1" applyFont="1" applyFill="1" applyBorder="1"/>
    <xf numFmtId="0" fontId="5" fillId="2" borderId="7" xfId="1" applyFont="1" applyFill="1" applyBorder="1"/>
    <xf numFmtId="4" fontId="5" fillId="6" borderId="16" xfId="1" applyNumberFormat="1" applyFont="1" applyFill="1" applyBorder="1"/>
    <xf numFmtId="4" fontId="5" fillId="2" borderId="7" xfId="1" applyNumberFormat="1" applyFont="1" applyFill="1" applyBorder="1"/>
    <xf numFmtId="4" fontId="5" fillId="3" borderId="7" xfId="1" applyNumberFormat="1" applyFont="1" applyFill="1" applyBorder="1"/>
    <xf numFmtId="0" fontId="5" fillId="7" borderId="0" xfId="1" applyFont="1" applyFill="1"/>
    <xf numFmtId="0" fontId="5" fillId="7" borderId="7" xfId="1" applyFont="1" applyFill="1" applyBorder="1" applyAlignment="1">
      <alignment wrapText="1"/>
    </xf>
    <xf numFmtId="0" fontId="5" fillId="7" borderId="7" xfId="1" applyFont="1" applyFill="1" applyBorder="1"/>
    <xf numFmtId="4" fontId="5" fillId="7" borderId="16" xfId="1" applyNumberFormat="1" applyFont="1" applyFill="1" applyBorder="1" applyAlignment="1"/>
    <xf numFmtId="4" fontId="5" fillId="7" borderId="7" xfId="1" applyNumberFormat="1" applyFont="1" applyFill="1" applyBorder="1"/>
    <xf numFmtId="0" fontId="2" fillId="2" borderId="2" xfId="1" applyFont="1" applyFill="1" applyBorder="1"/>
    <xf numFmtId="4" fontId="5" fillId="8" borderId="6" xfId="1" applyNumberFormat="1" applyFont="1" applyFill="1" applyBorder="1" applyAlignment="1"/>
    <xf numFmtId="0" fontId="2" fillId="3" borderId="2" xfId="1" applyFont="1" applyFill="1" applyBorder="1"/>
    <xf numFmtId="4" fontId="2" fillId="2" borderId="2" xfId="1" applyNumberFormat="1" applyFont="1" applyFill="1" applyBorder="1"/>
    <xf numFmtId="0" fontId="2" fillId="8" borderId="0" xfId="1" applyFont="1" applyFill="1"/>
    <xf numFmtId="3" fontId="2" fillId="2" borderId="2" xfId="1" applyNumberFormat="1" applyFont="1" applyFill="1" applyBorder="1"/>
    <xf numFmtId="167" fontId="2" fillId="2" borderId="2" xfId="1" applyNumberFormat="1" applyFont="1" applyFill="1" applyBorder="1"/>
    <xf numFmtId="4" fontId="2" fillId="3" borderId="0" xfId="1" applyNumberFormat="1" applyFont="1" applyFill="1"/>
  </cellXfs>
  <cellStyles count="9">
    <cellStyle name="Обычный" xfId="0" builtinId="0"/>
    <cellStyle name="Обычный 2" xfId="3"/>
    <cellStyle name="Обычный 2 2" xfId="4"/>
    <cellStyle name="Обычный 3" xfId="1"/>
    <cellStyle name="Обычный 4" xfId="5"/>
    <cellStyle name="Процентный 2" xfId="6"/>
    <cellStyle name="Процентный 3" xfId="7"/>
    <cellStyle name="Финансовый 2" xfId="2"/>
    <cellStyle name="Финансов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116"/>
  <sheetViews>
    <sheetView tabSelected="1" view="pageBreakPreview" topLeftCell="A5" zoomScale="60" zoomScaleNormal="70" workbookViewId="0">
      <pane ySplit="1290" topLeftCell="A47" activePane="bottomLeft"/>
      <selection activeCell="A78" sqref="A78"/>
      <selection pane="bottomLeft" activeCell="S103" sqref="S103"/>
    </sheetView>
  </sheetViews>
  <sheetFormatPr defaultColWidth="9.140625" defaultRowHeight="15" x14ac:dyDescent="0.25"/>
  <cols>
    <col min="1" max="1" width="6.28515625" customWidth="1"/>
    <col min="2" max="2" width="72" customWidth="1"/>
    <col min="3" max="3" width="14.42578125" customWidth="1"/>
    <col min="4" max="4" width="14.7109375" customWidth="1"/>
    <col min="5" max="5" width="12.7109375" customWidth="1"/>
    <col min="6" max="6" width="13.42578125" customWidth="1"/>
    <col min="7" max="7" width="15.7109375" customWidth="1"/>
    <col min="8" max="8" width="13" customWidth="1"/>
    <col min="9" max="9" width="11.7109375" customWidth="1"/>
    <col min="10" max="10" width="13.42578125" customWidth="1"/>
    <col min="11" max="12" width="10.5703125" customWidth="1"/>
    <col min="13" max="13" width="14.140625" customWidth="1"/>
    <col min="14" max="15" width="10.5703125" bestFit="1" customWidth="1"/>
    <col min="16" max="16" width="15" customWidth="1"/>
    <col min="17" max="18" width="10.140625" bestFit="1" customWidth="1"/>
    <col min="19" max="19" width="13.140625" customWidth="1"/>
    <col min="20" max="21" width="10.5703125" bestFit="1" customWidth="1"/>
    <col min="22" max="22" width="13.28515625" customWidth="1"/>
    <col min="23" max="24" width="10.140625" bestFit="1" customWidth="1"/>
    <col min="25" max="25" width="13.140625" customWidth="1"/>
    <col min="26" max="27" width="10.140625" bestFit="1" customWidth="1"/>
    <col min="28" max="28" width="13.7109375" customWidth="1"/>
    <col min="29" max="30" width="10.140625" bestFit="1" customWidth="1"/>
    <col min="31" max="31" width="15.85546875" customWidth="1"/>
    <col min="32" max="33" width="10.140625" bestFit="1" customWidth="1"/>
    <col min="34" max="34" width="13.7109375" customWidth="1"/>
  </cols>
  <sheetData>
    <row r="1" spans="1:34" ht="15.75" x14ac:dyDescent="0.25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2"/>
      <c r="M1" s="1"/>
      <c r="N1" s="1"/>
      <c r="O1" s="2"/>
      <c r="P1" s="1"/>
      <c r="Q1" s="1"/>
      <c r="R1" s="2"/>
      <c r="S1" s="1"/>
      <c r="T1" s="1"/>
      <c r="U1" s="2"/>
      <c r="V1" s="1"/>
      <c r="W1" s="1"/>
      <c r="X1" s="2"/>
      <c r="Y1" s="1"/>
      <c r="Z1" s="1"/>
      <c r="AA1" s="2"/>
      <c r="AB1" s="1"/>
      <c r="AC1" s="1"/>
      <c r="AD1" s="2"/>
      <c r="AE1" s="1" t="s">
        <v>0</v>
      </c>
      <c r="AF1" s="1"/>
      <c r="AG1" s="2"/>
      <c r="AH1" s="1"/>
    </row>
    <row r="2" spans="1:34" ht="15.75" x14ac:dyDescent="0.25">
      <c r="A2" s="1"/>
      <c r="B2" s="1"/>
      <c r="C2" s="1"/>
      <c r="D2" s="1"/>
      <c r="E2" s="1"/>
      <c r="F2" s="1"/>
      <c r="G2" s="1"/>
      <c r="H2" s="1"/>
      <c r="I2" s="2"/>
      <c r="J2" s="1"/>
      <c r="K2" s="1"/>
      <c r="L2" s="2"/>
      <c r="M2" s="1"/>
      <c r="N2" s="1"/>
      <c r="O2" s="2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A2" s="2"/>
      <c r="AB2" s="1"/>
      <c r="AC2" s="1"/>
      <c r="AD2" s="2"/>
      <c r="AE2" s="1" t="s">
        <v>1</v>
      </c>
      <c r="AF2" s="1"/>
      <c r="AG2" s="2"/>
      <c r="AH2" s="1"/>
    </row>
    <row r="3" spans="1:34" ht="15.75" x14ac:dyDescent="0.25">
      <c r="A3" s="1"/>
      <c r="B3" s="1"/>
      <c r="C3" s="1"/>
      <c r="D3" s="1"/>
      <c r="E3" s="1"/>
      <c r="F3" s="1"/>
      <c r="G3" s="1"/>
      <c r="H3" s="1"/>
      <c r="I3" s="2"/>
      <c r="J3" s="1"/>
      <c r="K3" s="1"/>
      <c r="L3" s="2"/>
      <c r="M3" s="1"/>
      <c r="N3" s="1"/>
      <c r="O3" s="2"/>
      <c r="P3" s="1"/>
      <c r="Q3" s="1"/>
      <c r="R3" s="2"/>
      <c r="S3" s="1"/>
      <c r="T3" s="1"/>
      <c r="U3" s="2"/>
      <c r="V3" s="1"/>
      <c r="W3" s="1"/>
      <c r="X3" s="2"/>
      <c r="Y3" s="1"/>
      <c r="Z3" s="1"/>
      <c r="AA3" s="2"/>
      <c r="AB3" s="1"/>
      <c r="AC3" s="1"/>
      <c r="AD3" s="2"/>
      <c r="AE3" s="1" t="s">
        <v>2</v>
      </c>
      <c r="AF3" s="1"/>
      <c r="AG3" s="2"/>
      <c r="AH3" s="1"/>
    </row>
    <row r="4" spans="1:34" ht="40.9" customHeight="1" x14ac:dyDescent="0.3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"/>
      <c r="X4" s="2"/>
      <c r="Y4" s="1"/>
      <c r="Z4" s="1"/>
      <c r="AA4" s="2"/>
      <c r="AB4" s="1"/>
      <c r="AC4" s="1"/>
      <c r="AD4" s="2"/>
      <c r="AE4" s="1"/>
      <c r="AF4" s="1"/>
      <c r="AG4" s="2"/>
      <c r="AH4" s="1"/>
    </row>
    <row r="5" spans="1:34" ht="15.75" x14ac:dyDescent="0.25">
      <c r="A5" s="4" t="s">
        <v>4</v>
      </c>
      <c r="B5" s="5" t="s">
        <v>5</v>
      </c>
      <c r="C5" s="4" t="s">
        <v>6</v>
      </c>
      <c r="D5" s="6" t="s">
        <v>7</v>
      </c>
      <c r="E5" s="7"/>
      <c r="F5" s="7"/>
      <c r="G5" s="8"/>
      <c r="H5" s="8" t="s">
        <v>8</v>
      </c>
      <c r="I5" s="9"/>
      <c r="J5" s="9"/>
      <c r="K5" s="9" t="s">
        <v>9</v>
      </c>
      <c r="L5" s="9"/>
      <c r="M5" s="9"/>
      <c r="N5" s="9" t="s">
        <v>10</v>
      </c>
      <c r="O5" s="9"/>
      <c r="P5" s="9"/>
      <c r="Q5" s="9" t="s">
        <v>11</v>
      </c>
      <c r="R5" s="9"/>
      <c r="S5" s="9"/>
      <c r="T5" s="9" t="s">
        <v>12</v>
      </c>
      <c r="U5" s="9"/>
      <c r="V5" s="9"/>
      <c r="W5" s="9" t="s">
        <v>13</v>
      </c>
      <c r="X5" s="9"/>
      <c r="Y5" s="9"/>
      <c r="Z5" s="9" t="s">
        <v>14</v>
      </c>
      <c r="AA5" s="9"/>
      <c r="AB5" s="9"/>
      <c r="AC5" s="9" t="s">
        <v>15</v>
      </c>
      <c r="AD5" s="9"/>
      <c r="AE5" s="9"/>
      <c r="AF5" s="9" t="s">
        <v>16</v>
      </c>
      <c r="AG5" s="9"/>
      <c r="AH5" s="9"/>
    </row>
    <row r="6" spans="1:34" ht="15.6" customHeight="1" x14ac:dyDescent="0.25">
      <c r="A6" s="4"/>
      <c r="B6" s="5"/>
      <c r="C6" s="4"/>
      <c r="D6" s="10" t="s">
        <v>17</v>
      </c>
      <c r="E6" s="11"/>
      <c r="F6" s="12"/>
      <c r="G6" s="13" t="s">
        <v>18</v>
      </c>
      <c r="H6" s="14" t="s">
        <v>17</v>
      </c>
      <c r="I6" s="15"/>
      <c r="J6" s="13" t="s">
        <v>18</v>
      </c>
      <c r="K6" s="16" t="s">
        <v>17</v>
      </c>
      <c r="L6" s="15"/>
      <c r="M6" s="13" t="s">
        <v>18</v>
      </c>
      <c r="N6" s="16" t="s">
        <v>17</v>
      </c>
      <c r="O6" s="15"/>
      <c r="P6" s="13" t="s">
        <v>18</v>
      </c>
      <c r="Q6" s="16" t="s">
        <v>17</v>
      </c>
      <c r="R6" s="15"/>
      <c r="S6" s="13" t="s">
        <v>18</v>
      </c>
      <c r="T6" s="16" t="s">
        <v>17</v>
      </c>
      <c r="U6" s="15"/>
      <c r="V6" s="13" t="s">
        <v>18</v>
      </c>
      <c r="W6" s="16" t="s">
        <v>17</v>
      </c>
      <c r="X6" s="15"/>
      <c r="Y6" s="13" t="s">
        <v>18</v>
      </c>
      <c r="Z6" s="16" t="s">
        <v>17</v>
      </c>
      <c r="AA6" s="15"/>
      <c r="AB6" s="13" t="s">
        <v>18</v>
      </c>
      <c r="AC6" s="16" t="s">
        <v>17</v>
      </c>
      <c r="AD6" s="15"/>
      <c r="AE6" s="13" t="s">
        <v>18</v>
      </c>
      <c r="AF6" s="16" t="s">
        <v>17</v>
      </c>
      <c r="AG6" s="15"/>
      <c r="AH6" s="13" t="s">
        <v>18</v>
      </c>
    </row>
    <row r="7" spans="1:34" ht="42" customHeight="1" x14ac:dyDescent="0.25">
      <c r="A7" s="4"/>
      <c r="B7" s="5"/>
      <c r="C7" s="4"/>
      <c r="D7" s="17" t="s">
        <v>19</v>
      </c>
      <c r="E7" s="18" t="s">
        <v>20</v>
      </c>
      <c r="F7" s="18" t="s">
        <v>21</v>
      </c>
      <c r="G7" s="19"/>
      <c r="H7" s="20" t="s">
        <v>20</v>
      </c>
      <c r="I7" s="21" t="s">
        <v>21</v>
      </c>
      <c r="J7" s="19"/>
      <c r="K7" s="20" t="s">
        <v>20</v>
      </c>
      <c r="L7" s="21" t="s">
        <v>21</v>
      </c>
      <c r="M7" s="19"/>
      <c r="N7" s="20" t="s">
        <v>20</v>
      </c>
      <c r="O7" s="21" t="s">
        <v>21</v>
      </c>
      <c r="P7" s="19"/>
      <c r="Q7" s="20" t="s">
        <v>22</v>
      </c>
      <c r="R7" s="21" t="s">
        <v>23</v>
      </c>
      <c r="S7" s="19"/>
      <c r="T7" s="20" t="s">
        <v>20</v>
      </c>
      <c r="U7" s="21" t="s">
        <v>21</v>
      </c>
      <c r="V7" s="19"/>
      <c r="W7" s="20" t="s">
        <v>20</v>
      </c>
      <c r="X7" s="21" t="s">
        <v>21</v>
      </c>
      <c r="Y7" s="19"/>
      <c r="Z7" s="20" t="s">
        <v>20</v>
      </c>
      <c r="AA7" s="21" t="s">
        <v>21</v>
      </c>
      <c r="AB7" s="19"/>
      <c r="AC7" s="20" t="s">
        <v>20</v>
      </c>
      <c r="AD7" s="21" t="s">
        <v>21</v>
      </c>
      <c r="AE7" s="19"/>
      <c r="AF7" s="20" t="s">
        <v>20</v>
      </c>
      <c r="AG7" s="21" t="s">
        <v>21</v>
      </c>
      <c r="AH7" s="19"/>
    </row>
    <row r="8" spans="1:34" ht="16.149999999999999" customHeight="1" thickBot="1" x14ac:dyDescent="0.3">
      <c r="A8" s="22">
        <v>1</v>
      </c>
      <c r="B8" s="23">
        <v>2</v>
      </c>
      <c r="C8" s="24">
        <v>3</v>
      </c>
      <c r="D8" s="24"/>
      <c r="E8" s="25"/>
      <c r="F8" s="25"/>
      <c r="G8" s="25"/>
      <c r="H8" s="26">
        <v>4</v>
      </c>
      <c r="I8" s="27">
        <v>5</v>
      </c>
      <c r="J8" s="28">
        <v>6</v>
      </c>
      <c r="K8" s="26">
        <v>7</v>
      </c>
      <c r="L8" s="27">
        <v>8</v>
      </c>
      <c r="M8" s="28">
        <v>9</v>
      </c>
      <c r="N8" s="26">
        <v>10</v>
      </c>
      <c r="O8" s="27">
        <v>11</v>
      </c>
      <c r="P8" s="28">
        <v>12</v>
      </c>
      <c r="Q8" s="26">
        <v>13</v>
      </c>
      <c r="R8" s="27">
        <v>14</v>
      </c>
      <c r="S8" s="28">
        <v>15</v>
      </c>
      <c r="T8" s="26">
        <v>16</v>
      </c>
      <c r="U8" s="27">
        <v>17</v>
      </c>
      <c r="V8" s="28">
        <v>18</v>
      </c>
      <c r="W8" s="26">
        <v>19</v>
      </c>
      <c r="X8" s="27">
        <v>20</v>
      </c>
      <c r="Y8" s="28">
        <v>21</v>
      </c>
      <c r="Z8" s="26">
        <v>22</v>
      </c>
      <c r="AA8" s="27">
        <v>23</v>
      </c>
      <c r="AB8" s="28">
        <v>24</v>
      </c>
      <c r="AC8" s="26">
        <v>25</v>
      </c>
      <c r="AD8" s="27">
        <v>26</v>
      </c>
      <c r="AE8" s="28">
        <v>27</v>
      </c>
      <c r="AF8" s="26">
        <v>28</v>
      </c>
      <c r="AG8" s="27">
        <v>29</v>
      </c>
      <c r="AH8" s="28">
        <v>30</v>
      </c>
    </row>
    <row r="9" spans="1:34" ht="70.900000000000006" customHeight="1" thickBot="1" x14ac:dyDescent="0.35">
      <c r="A9" s="22">
        <v>1</v>
      </c>
      <c r="B9" s="29" t="s">
        <v>24</v>
      </c>
      <c r="C9" s="30">
        <v>132501</v>
      </c>
      <c r="D9" s="31">
        <f>ROUND((E9*2+F9)/3,0)</f>
        <v>175</v>
      </c>
      <c r="E9" s="32">
        <f>H9+K9+N9+Q9+T9+W9+Z9+AC9+AF9</f>
        <v>175</v>
      </c>
      <c r="F9" s="32">
        <f>I9+L9+O9+R9+U9++X9+AA9+AD9+AG9</f>
        <v>175</v>
      </c>
      <c r="G9" s="33">
        <f>J9+M9+P9+S9+V9+Y9+AB9+AE9+AH9</f>
        <v>23187.715</v>
      </c>
      <c r="H9" s="34">
        <f>I9</f>
        <v>0</v>
      </c>
      <c r="I9" s="35">
        <v>0</v>
      </c>
      <c r="J9" s="32">
        <f>ROUND((H9*2+I9)/3*C9/1000,1)</f>
        <v>0</v>
      </c>
      <c r="K9" s="34">
        <f>L9</f>
        <v>60</v>
      </c>
      <c r="L9" s="35">
        <v>60</v>
      </c>
      <c r="M9" s="32">
        <f>ROUND((K9*2+L9)/3*C9/1000,1)</f>
        <v>7950.1</v>
      </c>
      <c r="N9" s="34">
        <f>O9</f>
        <v>0</v>
      </c>
      <c r="O9" s="35">
        <v>0</v>
      </c>
      <c r="P9" s="32">
        <f>ROUND((N9*2+O9)/3*C9/1000,1)</f>
        <v>0</v>
      </c>
      <c r="Q9" s="34">
        <f>R9</f>
        <v>0</v>
      </c>
      <c r="R9" s="35"/>
      <c r="S9" s="32">
        <f>ROUND((Q9*2+R9)/3*C9/1000,1)</f>
        <v>0</v>
      </c>
      <c r="T9" s="34">
        <f>U9</f>
        <v>0</v>
      </c>
      <c r="U9" s="35"/>
      <c r="V9" s="32">
        <f>ROUND((T9*2+U9)/3*C9/1000,1)</f>
        <v>0</v>
      </c>
      <c r="W9" s="34">
        <f>X9</f>
        <v>115</v>
      </c>
      <c r="X9" s="35">
        <v>115</v>
      </c>
      <c r="Y9" s="32">
        <f>C9*X9/1000</f>
        <v>15237.615</v>
      </c>
      <c r="Z9" s="34">
        <f>AA9</f>
        <v>0</v>
      </c>
      <c r="AA9" s="35"/>
      <c r="AB9" s="32">
        <f>ROUND((Z9*2+AA9)/3*C9/1000,1)</f>
        <v>0</v>
      </c>
      <c r="AC9" s="34">
        <f>AD9</f>
        <v>0</v>
      </c>
      <c r="AD9" s="35"/>
      <c r="AE9" s="32">
        <f>ROUND((AC9*2+AD9)/3*C9/1000,1)</f>
        <v>0</v>
      </c>
      <c r="AF9" s="34">
        <f>AG9</f>
        <v>0</v>
      </c>
      <c r="AG9" s="35"/>
      <c r="AH9" s="32">
        <f>ROUND((AF9*2+AG9)/3*C9/1000,1)</f>
        <v>0</v>
      </c>
    </row>
    <row r="10" spans="1:34" s="42" customFormat="1" ht="57" thickBot="1" x14ac:dyDescent="0.35">
      <c r="A10" s="36">
        <v>2</v>
      </c>
      <c r="B10" s="37" t="s">
        <v>25</v>
      </c>
      <c r="C10" s="38">
        <v>108162</v>
      </c>
      <c r="D10" s="39">
        <f t="shared" ref="D10:D73" si="0">ROUND((E10*2+F10)/3,0)</f>
        <v>3245</v>
      </c>
      <c r="E10" s="40">
        <f t="shared" ref="E10:E73" si="1">H10+K10+N10+Q10+T10+W10+Z10+AC10+AF10</f>
        <v>3245</v>
      </c>
      <c r="F10" s="40">
        <f t="shared" ref="F10:F73" si="2">I10+L10+O10+R10+U10++X10+AA10+AD10+AG10</f>
        <v>3245</v>
      </c>
      <c r="G10" s="41">
        <f t="shared" ref="G10:G73" si="3">J10+M10+P10+S10+V10+Y10+AB10+AE10+AH10</f>
        <v>350985.78200000001</v>
      </c>
      <c r="H10" s="34">
        <f t="shared" ref="H10:H73" si="4">I10</f>
        <v>292</v>
      </c>
      <c r="I10" s="40">
        <v>292</v>
      </c>
      <c r="J10" s="40">
        <f t="shared" ref="J10:J73" si="5">ROUND((H10*2+I10)/3*C10/1000,1)</f>
        <v>31583.3</v>
      </c>
      <c r="K10" s="34">
        <f t="shared" ref="K10:K73" si="6">L10</f>
        <v>530</v>
      </c>
      <c r="L10" s="40">
        <v>530</v>
      </c>
      <c r="M10" s="40">
        <f t="shared" ref="M10:M73" si="7">ROUND((K10*2+L10)/3*C10/1000,1)</f>
        <v>57325.9</v>
      </c>
      <c r="N10" s="34">
        <f t="shared" ref="N10:N73" si="8">O10</f>
        <v>275</v>
      </c>
      <c r="O10" s="40">
        <f>80+58+78+60-1</f>
        <v>275</v>
      </c>
      <c r="P10" s="40">
        <f t="shared" ref="P10:P73" si="9">ROUND((N10*2+O10)/3*C10/1000,1)</f>
        <v>29744.6</v>
      </c>
      <c r="Q10" s="34">
        <f t="shared" ref="Q10:Q73" si="10">R10</f>
        <v>187</v>
      </c>
      <c r="R10" s="40">
        <f>46+40+44+61-1-3</f>
        <v>187</v>
      </c>
      <c r="S10" s="32">
        <f t="shared" ref="S10:S73" si="11">ROUND((Q10*2+R10)/3*C10/1000,1)</f>
        <v>20226.3</v>
      </c>
      <c r="T10" s="34">
        <f t="shared" ref="T10:T73" si="12">U10</f>
        <v>424</v>
      </c>
      <c r="U10" s="40">
        <f>119+105+103+99-1-1</f>
        <v>424</v>
      </c>
      <c r="V10" s="40">
        <f>ROUND((T10*2+U10)/3*C10/1000,1)</f>
        <v>45860.7</v>
      </c>
      <c r="W10" s="34">
        <f t="shared" ref="W10:W73" si="13">X10</f>
        <v>511</v>
      </c>
      <c r="X10" s="40">
        <f>152+145+153+75-3-6-2-3</f>
        <v>511</v>
      </c>
      <c r="Y10" s="32">
        <f t="shared" ref="Y10:Y73" si="14">C10*X10/1000</f>
        <v>55270.781999999999</v>
      </c>
      <c r="Z10" s="34">
        <f t="shared" ref="Z10:Z73" si="15">AA10</f>
        <v>440</v>
      </c>
      <c r="AA10" s="40">
        <f>441-1</f>
        <v>440</v>
      </c>
      <c r="AB10" s="40">
        <f>ROUND((Z10*2+AA10)/3*C10/1000,1)</f>
        <v>47591.3</v>
      </c>
      <c r="AC10" s="34">
        <f t="shared" ref="AC10:AC73" si="16">AD10</f>
        <v>265</v>
      </c>
      <c r="AD10" s="40">
        <f>69+68+71+58-1</f>
        <v>265</v>
      </c>
      <c r="AE10" s="40">
        <f>ROUND((AC10*2+AD10)/3*C10/1000,1)</f>
        <v>28662.9</v>
      </c>
      <c r="AF10" s="34">
        <f t="shared" ref="AF10:AF73" si="17">AG10</f>
        <v>321</v>
      </c>
      <c r="AG10" s="40">
        <f>82+74+70+102-6-1</f>
        <v>321</v>
      </c>
      <c r="AH10" s="40">
        <f>ROUND((AF10*2+AG10)/3*C10/1000,1)</f>
        <v>34720</v>
      </c>
    </row>
    <row r="11" spans="1:34" ht="94.5" thickBot="1" x14ac:dyDescent="0.35">
      <c r="A11" s="22">
        <v>3</v>
      </c>
      <c r="B11" s="29" t="s">
        <v>26</v>
      </c>
      <c r="C11" s="30">
        <v>110495</v>
      </c>
      <c r="D11" s="31">
        <f t="shared" si="0"/>
        <v>0</v>
      </c>
      <c r="E11" s="32">
        <f t="shared" si="1"/>
        <v>0</v>
      </c>
      <c r="F11" s="32">
        <f t="shared" si="2"/>
        <v>0</v>
      </c>
      <c r="G11" s="33">
        <f t="shared" si="3"/>
        <v>0</v>
      </c>
      <c r="H11" s="34">
        <f t="shared" si="4"/>
        <v>0</v>
      </c>
      <c r="I11" s="43">
        <v>0</v>
      </c>
      <c r="J11" s="32">
        <f t="shared" si="5"/>
        <v>0</v>
      </c>
      <c r="K11" s="34">
        <f t="shared" si="6"/>
        <v>0</v>
      </c>
      <c r="L11" s="43"/>
      <c r="M11" s="32">
        <f t="shared" si="7"/>
        <v>0</v>
      </c>
      <c r="N11" s="34">
        <f t="shared" si="8"/>
        <v>0</v>
      </c>
      <c r="O11" s="43"/>
      <c r="P11" s="32">
        <f t="shared" si="9"/>
        <v>0</v>
      </c>
      <c r="Q11" s="34">
        <f t="shared" si="10"/>
        <v>0</v>
      </c>
      <c r="R11" s="43"/>
      <c r="S11" s="32">
        <f t="shared" si="11"/>
        <v>0</v>
      </c>
      <c r="T11" s="34">
        <f t="shared" si="12"/>
        <v>0</v>
      </c>
      <c r="U11" s="43"/>
      <c r="V11" s="32">
        <f t="shared" ref="V11:V74" si="18">ROUND((T11*2+U11)/3*C11/1000,1)</f>
        <v>0</v>
      </c>
      <c r="W11" s="34">
        <f t="shared" si="13"/>
        <v>0</v>
      </c>
      <c r="X11" s="43"/>
      <c r="Y11" s="32">
        <f t="shared" si="14"/>
        <v>0</v>
      </c>
      <c r="Z11" s="34">
        <f t="shared" si="15"/>
        <v>0</v>
      </c>
      <c r="AA11" s="43"/>
      <c r="AB11" s="32">
        <f t="shared" ref="AB11:AB74" si="19">ROUND((Z11*2+AA11)/3*C11/1000,1)</f>
        <v>0</v>
      </c>
      <c r="AC11" s="34">
        <f t="shared" si="16"/>
        <v>0</v>
      </c>
      <c r="AD11" s="43"/>
      <c r="AE11" s="32">
        <f t="shared" ref="AE11:AE74" si="20">ROUND((AC11*2+AD11)/3*C11/1000,1)</f>
        <v>0</v>
      </c>
      <c r="AF11" s="34">
        <f t="shared" si="17"/>
        <v>0</v>
      </c>
      <c r="AG11" s="43"/>
      <c r="AH11" s="32">
        <f t="shared" ref="AH11:AH74" si="21">ROUND((AF11*2+AG11)/3*C11/1000,1)</f>
        <v>0</v>
      </c>
    </row>
    <row r="12" spans="1:34" ht="94.5" thickBot="1" x14ac:dyDescent="0.35">
      <c r="A12" s="22">
        <v>4</v>
      </c>
      <c r="B12" s="29" t="s">
        <v>27</v>
      </c>
      <c r="C12" s="30">
        <v>303714</v>
      </c>
      <c r="D12" s="31">
        <f t="shared" si="0"/>
        <v>0</v>
      </c>
      <c r="E12" s="32">
        <f t="shared" si="1"/>
        <v>0</v>
      </c>
      <c r="F12" s="32">
        <f t="shared" si="2"/>
        <v>0</v>
      </c>
      <c r="G12" s="33">
        <f t="shared" si="3"/>
        <v>0</v>
      </c>
      <c r="H12" s="34">
        <f t="shared" si="4"/>
        <v>0</v>
      </c>
      <c r="I12" s="43">
        <v>0</v>
      </c>
      <c r="J12" s="32">
        <f t="shared" si="5"/>
        <v>0</v>
      </c>
      <c r="K12" s="34">
        <f t="shared" si="6"/>
        <v>0</v>
      </c>
      <c r="L12" s="43"/>
      <c r="M12" s="32">
        <f t="shared" si="7"/>
        <v>0</v>
      </c>
      <c r="N12" s="34">
        <f t="shared" si="8"/>
        <v>0</v>
      </c>
      <c r="O12" s="43"/>
      <c r="P12" s="32">
        <f t="shared" si="9"/>
        <v>0</v>
      </c>
      <c r="Q12" s="34">
        <f t="shared" si="10"/>
        <v>0</v>
      </c>
      <c r="R12" s="43"/>
      <c r="S12" s="32">
        <f t="shared" si="11"/>
        <v>0</v>
      </c>
      <c r="T12" s="34">
        <f t="shared" si="12"/>
        <v>0</v>
      </c>
      <c r="U12" s="43">
        <v>0</v>
      </c>
      <c r="V12" s="32">
        <f t="shared" si="18"/>
        <v>0</v>
      </c>
      <c r="W12" s="34">
        <f t="shared" si="13"/>
        <v>0</v>
      </c>
      <c r="X12" s="43"/>
      <c r="Y12" s="32">
        <f t="shared" si="14"/>
        <v>0</v>
      </c>
      <c r="Z12" s="34">
        <f t="shared" si="15"/>
        <v>0</v>
      </c>
      <c r="AA12" s="43"/>
      <c r="AB12" s="32">
        <f t="shared" si="19"/>
        <v>0</v>
      </c>
      <c r="AC12" s="34">
        <f t="shared" si="16"/>
        <v>0</v>
      </c>
      <c r="AD12" s="43"/>
      <c r="AE12" s="32">
        <f t="shared" si="20"/>
        <v>0</v>
      </c>
      <c r="AF12" s="34">
        <f t="shared" si="17"/>
        <v>0</v>
      </c>
      <c r="AG12" s="43"/>
      <c r="AH12" s="32">
        <f t="shared" si="21"/>
        <v>0</v>
      </c>
    </row>
    <row r="13" spans="1:34" ht="94.5" thickBot="1" x14ac:dyDescent="0.35">
      <c r="A13" s="22">
        <v>5</v>
      </c>
      <c r="B13" s="29" t="s">
        <v>28</v>
      </c>
      <c r="C13" s="30">
        <v>319132</v>
      </c>
      <c r="D13" s="31">
        <f t="shared" si="0"/>
        <v>1</v>
      </c>
      <c r="E13" s="32">
        <f t="shared" si="1"/>
        <v>1</v>
      </c>
      <c r="F13" s="32">
        <f t="shared" si="2"/>
        <v>1</v>
      </c>
      <c r="G13" s="33">
        <f t="shared" si="3"/>
        <v>319.10000000000002</v>
      </c>
      <c r="H13" s="34">
        <f t="shared" si="4"/>
        <v>0</v>
      </c>
      <c r="I13" s="43">
        <v>0</v>
      </c>
      <c r="J13" s="32">
        <f t="shared" si="5"/>
        <v>0</v>
      </c>
      <c r="K13" s="34">
        <f t="shared" si="6"/>
        <v>0</v>
      </c>
      <c r="L13" s="43"/>
      <c r="M13" s="32">
        <f t="shared" si="7"/>
        <v>0</v>
      </c>
      <c r="N13" s="34">
        <f t="shared" si="8"/>
        <v>0</v>
      </c>
      <c r="O13" s="43"/>
      <c r="P13" s="32">
        <f t="shared" si="9"/>
        <v>0</v>
      </c>
      <c r="Q13" s="34">
        <f t="shared" si="10"/>
        <v>0</v>
      </c>
      <c r="R13" s="43"/>
      <c r="S13" s="32">
        <f t="shared" si="11"/>
        <v>0</v>
      </c>
      <c r="T13" s="34">
        <f t="shared" si="12"/>
        <v>1</v>
      </c>
      <c r="U13" s="43">
        <v>1</v>
      </c>
      <c r="V13" s="32">
        <f t="shared" si="18"/>
        <v>319.10000000000002</v>
      </c>
      <c r="W13" s="34">
        <f t="shared" si="13"/>
        <v>0</v>
      </c>
      <c r="X13" s="43"/>
      <c r="Y13" s="32">
        <f t="shared" si="14"/>
        <v>0</v>
      </c>
      <c r="Z13" s="34">
        <f t="shared" si="15"/>
        <v>0</v>
      </c>
      <c r="AA13" s="43"/>
      <c r="AB13" s="32">
        <f t="shared" si="19"/>
        <v>0</v>
      </c>
      <c r="AC13" s="34">
        <f t="shared" si="16"/>
        <v>0</v>
      </c>
      <c r="AD13" s="43"/>
      <c r="AE13" s="32">
        <f t="shared" si="20"/>
        <v>0</v>
      </c>
      <c r="AF13" s="34">
        <f t="shared" si="17"/>
        <v>0</v>
      </c>
      <c r="AG13" s="43"/>
      <c r="AH13" s="32">
        <f t="shared" si="21"/>
        <v>0</v>
      </c>
    </row>
    <row r="14" spans="1:34" ht="113.25" thickBot="1" x14ac:dyDescent="0.35">
      <c r="A14" s="22">
        <v>6</v>
      </c>
      <c r="B14" s="29" t="s">
        <v>29</v>
      </c>
      <c r="C14" s="30">
        <v>175098</v>
      </c>
      <c r="D14" s="31">
        <f t="shared" si="0"/>
        <v>0</v>
      </c>
      <c r="E14" s="32">
        <f t="shared" si="1"/>
        <v>0</v>
      </c>
      <c r="F14" s="32">
        <f t="shared" si="2"/>
        <v>0</v>
      </c>
      <c r="G14" s="33">
        <f t="shared" si="3"/>
        <v>0</v>
      </c>
      <c r="H14" s="34">
        <f t="shared" si="4"/>
        <v>0</v>
      </c>
      <c r="I14" s="43">
        <v>0</v>
      </c>
      <c r="J14" s="32">
        <f t="shared" si="5"/>
        <v>0</v>
      </c>
      <c r="K14" s="34">
        <f t="shared" si="6"/>
        <v>0</v>
      </c>
      <c r="L14" s="43"/>
      <c r="M14" s="32">
        <f t="shared" si="7"/>
        <v>0</v>
      </c>
      <c r="N14" s="34">
        <f t="shared" si="8"/>
        <v>0</v>
      </c>
      <c r="O14" s="43"/>
      <c r="P14" s="32">
        <f t="shared" si="9"/>
        <v>0</v>
      </c>
      <c r="Q14" s="34">
        <f t="shared" si="10"/>
        <v>0</v>
      </c>
      <c r="R14" s="43"/>
      <c r="S14" s="32">
        <f t="shared" si="11"/>
        <v>0</v>
      </c>
      <c r="T14" s="34">
        <f t="shared" si="12"/>
        <v>0</v>
      </c>
      <c r="U14" s="43"/>
      <c r="V14" s="32">
        <f t="shared" si="18"/>
        <v>0</v>
      </c>
      <c r="W14" s="34">
        <f t="shared" si="13"/>
        <v>0</v>
      </c>
      <c r="X14" s="43"/>
      <c r="Y14" s="32">
        <f t="shared" si="14"/>
        <v>0</v>
      </c>
      <c r="Z14" s="34">
        <f t="shared" si="15"/>
        <v>0</v>
      </c>
      <c r="AA14" s="43"/>
      <c r="AB14" s="32">
        <f t="shared" si="19"/>
        <v>0</v>
      </c>
      <c r="AC14" s="34">
        <f t="shared" si="16"/>
        <v>0</v>
      </c>
      <c r="AD14" s="43"/>
      <c r="AE14" s="32">
        <f t="shared" si="20"/>
        <v>0</v>
      </c>
      <c r="AF14" s="34">
        <f t="shared" si="17"/>
        <v>0</v>
      </c>
      <c r="AG14" s="43"/>
      <c r="AH14" s="32">
        <f t="shared" si="21"/>
        <v>0</v>
      </c>
    </row>
    <row r="15" spans="1:34" ht="113.25" thickBot="1" x14ac:dyDescent="0.35">
      <c r="A15" s="22">
        <v>7</v>
      </c>
      <c r="B15" s="29" t="s">
        <v>30</v>
      </c>
      <c r="C15" s="30">
        <v>181919</v>
      </c>
      <c r="D15" s="31">
        <f t="shared" si="0"/>
        <v>0</v>
      </c>
      <c r="E15" s="32">
        <f t="shared" si="1"/>
        <v>0</v>
      </c>
      <c r="F15" s="32">
        <f t="shared" si="2"/>
        <v>0</v>
      </c>
      <c r="G15" s="33">
        <f t="shared" si="3"/>
        <v>0</v>
      </c>
      <c r="H15" s="34">
        <f t="shared" si="4"/>
        <v>0</v>
      </c>
      <c r="I15" s="43">
        <v>0</v>
      </c>
      <c r="J15" s="32">
        <f t="shared" si="5"/>
        <v>0</v>
      </c>
      <c r="K15" s="34">
        <f t="shared" si="6"/>
        <v>0</v>
      </c>
      <c r="L15" s="43"/>
      <c r="M15" s="32">
        <f t="shared" si="7"/>
        <v>0</v>
      </c>
      <c r="N15" s="34">
        <f t="shared" si="8"/>
        <v>0</v>
      </c>
      <c r="O15" s="43"/>
      <c r="P15" s="32">
        <f t="shared" si="9"/>
        <v>0</v>
      </c>
      <c r="Q15" s="34">
        <f t="shared" si="10"/>
        <v>0</v>
      </c>
      <c r="R15" s="43"/>
      <c r="S15" s="32">
        <f t="shared" si="11"/>
        <v>0</v>
      </c>
      <c r="T15" s="34">
        <f t="shared" si="12"/>
        <v>0</v>
      </c>
      <c r="U15" s="43"/>
      <c r="V15" s="32">
        <f t="shared" si="18"/>
        <v>0</v>
      </c>
      <c r="W15" s="34">
        <f t="shared" si="13"/>
        <v>0</v>
      </c>
      <c r="X15" s="43"/>
      <c r="Y15" s="32">
        <f t="shared" si="14"/>
        <v>0</v>
      </c>
      <c r="Z15" s="34">
        <f t="shared" si="15"/>
        <v>0</v>
      </c>
      <c r="AA15" s="43"/>
      <c r="AB15" s="32">
        <f t="shared" si="19"/>
        <v>0</v>
      </c>
      <c r="AC15" s="34">
        <f t="shared" si="16"/>
        <v>0</v>
      </c>
      <c r="AD15" s="43"/>
      <c r="AE15" s="32">
        <f t="shared" si="20"/>
        <v>0</v>
      </c>
      <c r="AF15" s="34">
        <f t="shared" si="17"/>
        <v>0</v>
      </c>
      <c r="AG15" s="43"/>
      <c r="AH15" s="32">
        <f t="shared" si="21"/>
        <v>0</v>
      </c>
    </row>
    <row r="16" spans="1:34" ht="94.15" customHeight="1" thickBot="1" x14ac:dyDescent="0.35">
      <c r="A16" s="22">
        <v>8</v>
      </c>
      <c r="B16" s="29" t="s">
        <v>31</v>
      </c>
      <c r="C16" s="30">
        <v>303714</v>
      </c>
      <c r="D16" s="31">
        <f t="shared" si="0"/>
        <v>0</v>
      </c>
      <c r="E16" s="32">
        <f t="shared" si="1"/>
        <v>0</v>
      </c>
      <c r="F16" s="32">
        <f t="shared" si="2"/>
        <v>0</v>
      </c>
      <c r="G16" s="33">
        <f t="shared" si="3"/>
        <v>0</v>
      </c>
      <c r="H16" s="34">
        <f t="shared" si="4"/>
        <v>0</v>
      </c>
      <c r="I16" s="43">
        <v>0</v>
      </c>
      <c r="J16" s="32">
        <f t="shared" si="5"/>
        <v>0</v>
      </c>
      <c r="K16" s="34">
        <f t="shared" si="6"/>
        <v>0</v>
      </c>
      <c r="L16" s="43"/>
      <c r="M16" s="32">
        <f t="shared" si="7"/>
        <v>0</v>
      </c>
      <c r="N16" s="34">
        <f t="shared" si="8"/>
        <v>0</v>
      </c>
      <c r="O16" s="43"/>
      <c r="P16" s="32">
        <f t="shared" si="9"/>
        <v>0</v>
      </c>
      <c r="Q16" s="34">
        <f t="shared" si="10"/>
        <v>0</v>
      </c>
      <c r="R16" s="43"/>
      <c r="S16" s="32">
        <f t="shared" si="11"/>
        <v>0</v>
      </c>
      <c r="T16" s="34">
        <f t="shared" si="12"/>
        <v>0</v>
      </c>
      <c r="U16" s="43"/>
      <c r="V16" s="32">
        <f t="shared" si="18"/>
        <v>0</v>
      </c>
      <c r="W16" s="34">
        <f t="shared" si="13"/>
        <v>0</v>
      </c>
      <c r="X16" s="43"/>
      <c r="Y16" s="32">
        <f t="shared" si="14"/>
        <v>0</v>
      </c>
      <c r="Z16" s="34">
        <f t="shared" si="15"/>
        <v>0</v>
      </c>
      <c r="AA16" s="43"/>
      <c r="AB16" s="32">
        <f t="shared" si="19"/>
        <v>0</v>
      </c>
      <c r="AC16" s="34">
        <f t="shared" si="16"/>
        <v>0</v>
      </c>
      <c r="AD16" s="43"/>
      <c r="AE16" s="32">
        <f t="shared" si="20"/>
        <v>0</v>
      </c>
      <c r="AF16" s="34">
        <f t="shared" si="17"/>
        <v>0</v>
      </c>
      <c r="AG16" s="43"/>
      <c r="AH16" s="32">
        <f t="shared" si="21"/>
        <v>0</v>
      </c>
    </row>
    <row r="17" spans="1:34" ht="94.5" thickBot="1" x14ac:dyDescent="0.35">
      <c r="A17" s="22">
        <v>9</v>
      </c>
      <c r="B17" s="29" t="s">
        <v>32</v>
      </c>
      <c r="C17" s="30">
        <v>319132</v>
      </c>
      <c r="D17" s="31">
        <f t="shared" si="0"/>
        <v>0</v>
      </c>
      <c r="E17" s="32">
        <f t="shared" si="1"/>
        <v>0</v>
      </c>
      <c r="F17" s="32">
        <f t="shared" si="2"/>
        <v>0</v>
      </c>
      <c r="G17" s="33">
        <f t="shared" si="3"/>
        <v>0</v>
      </c>
      <c r="H17" s="34">
        <f t="shared" si="4"/>
        <v>0</v>
      </c>
      <c r="I17" s="43">
        <v>0</v>
      </c>
      <c r="J17" s="32">
        <f t="shared" si="5"/>
        <v>0</v>
      </c>
      <c r="K17" s="34">
        <f t="shared" si="6"/>
        <v>0</v>
      </c>
      <c r="L17" s="43"/>
      <c r="M17" s="32">
        <f t="shared" si="7"/>
        <v>0</v>
      </c>
      <c r="N17" s="34">
        <f t="shared" si="8"/>
        <v>0</v>
      </c>
      <c r="O17" s="43"/>
      <c r="P17" s="32">
        <f t="shared" si="9"/>
        <v>0</v>
      </c>
      <c r="Q17" s="34">
        <f t="shared" si="10"/>
        <v>0</v>
      </c>
      <c r="R17" s="43"/>
      <c r="S17" s="32">
        <f t="shared" si="11"/>
        <v>0</v>
      </c>
      <c r="T17" s="34">
        <f t="shared" si="12"/>
        <v>0</v>
      </c>
      <c r="U17" s="43"/>
      <c r="V17" s="32">
        <f t="shared" si="18"/>
        <v>0</v>
      </c>
      <c r="W17" s="34">
        <f t="shared" si="13"/>
        <v>0</v>
      </c>
      <c r="X17" s="43"/>
      <c r="Y17" s="32">
        <f t="shared" si="14"/>
        <v>0</v>
      </c>
      <c r="Z17" s="34">
        <f t="shared" si="15"/>
        <v>0</v>
      </c>
      <c r="AA17" s="43"/>
      <c r="AB17" s="32">
        <f t="shared" si="19"/>
        <v>0</v>
      </c>
      <c r="AC17" s="34">
        <f t="shared" si="16"/>
        <v>0</v>
      </c>
      <c r="AD17" s="43"/>
      <c r="AE17" s="32">
        <f t="shared" si="20"/>
        <v>0</v>
      </c>
      <c r="AF17" s="34">
        <f t="shared" si="17"/>
        <v>0</v>
      </c>
      <c r="AG17" s="43"/>
      <c r="AH17" s="32">
        <f t="shared" si="21"/>
        <v>0</v>
      </c>
    </row>
    <row r="18" spans="1:34" ht="94.5" thickBot="1" x14ac:dyDescent="0.35">
      <c r="A18" s="22">
        <v>10</v>
      </c>
      <c r="B18" s="29" t="s">
        <v>33</v>
      </c>
      <c r="C18" s="30">
        <v>175098</v>
      </c>
      <c r="D18" s="31">
        <f t="shared" si="0"/>
        <v>2</v>
      </c>
      <c r="E18" s="32">
        <f t="shared" si="1"/>
        <v>2</v>
      </c>
      <c r="F18" s="32">
        <f t="shared" si="2"/>
        <v>2</v>
      </c>
      <c r="G18" s="33">
        <f t="shared" si="3"/>
        <v>350.19799999999998</v>
      </c>
      <c r="H18" s="34">
        <f t="shared" si="4"/>
        <v>0</v>
      </c>
      <c r="I18" s="43">
        <v>0</v>
      </c>
      <c r="J18" s="32">
        <f t="shared" si="5"/>
        <v>0</v>
      </c>
      <c r="K18" s="34">
        <f t="shared" si="6"/>
        <v>0</v>
      </c>
      <c r="L18" s="43"/>
      <c r="M18" s="32">
        <f t="shared" si="7"/>
        <v>0</v>
      </c>
      <c r="N18" s="34">
        <f t="shared" si="8"/>
        <v>0</v>
      </c>
      <c r="O18" s="43"/>
      <c r="P18" s="32">
        <f t="shared" si="9"/>
        <v>0</v>
      </c>
      <c r="Q18" s="34">
        <f t="shared" si="10"/>
        <v>1</v>
      </c>
      <c r="R18" s="43">
        <v>1</v>
      </c>
      <c r="S18" s="32">
        <f t="shared" si="11"/>
        <v>175.1</v>
      </c>
      <c r="T18" s="34">
        <f t="shared" si="12"/>
        <v>0</v>
      </c>
      <c r="U18" s="43"/>
      <c r="V18" s="32">
        <f t="shared" si="18"/>
        <v>0</v>
      </c>
      <c r="W18" s="34">
        <f t="shared" si="13"/>
        <v>1</v>
      </c>
      <c r="X18" s="43">
        <v>1</v>
      </c>
      <c r="Y18" s="32">
        <f t="shared" si="14"/>
        <v>175.09800000000001</v>
      </c>
      <c r="Z18" s="34">
        <f t="shared" si="15"/>
        <v>0</v>
      </c>
      <c r="AA18" s="43"/>
      <c r="AB18" s="32">
        <f t="shared" si="19"/>
        <v>0</v>
      </c>
      <c r="AC18" s="34">
        <f t="shared" si="16"/>
        <v>0</v>
      </c>
      <c r="AD18" s="43"/>
      <c r="AE18" s="32">
        <f t="shared" si="20"/>
        <v>0</v>
      </c>
      <c r="AF18" s="34">
        <f t="shared" si="17"/>
        <v>0</v>
      </c>
      <c r="AG18" s="43"/>
      <c r="AH18" s="32">
        <f t="shared" si="21"/>
        <v>0</v>
      </c>
    </row>
    <row r="19" spans="1:34" ht="94.5" thickBot="1" x14ac:dyDescent="0.35">
      <c r="A19" s="22">
        <v>11</v>
      </c>
      <c r="B19" s="29" t="s">
        <v>34</v>
      </c>
      <c r="C19" s="30">
        <v>181919</v>
      </c>
      <c r="D19" s="31">
        <f t="shared" si="0"/>
        <v>2</v>
      </c>
      <c r="E19" s="32">
        <f t="shared" si="1"/>
        <v>2</v>
      </c>
      <c r="F19" s="32">
        <f t="shared" si="2"/>
        <v>2</v>
      </c>
      <c r="G19" s="33">
        <f t="shared" si="3"/>
        <v>363.83800000000002</v>
      </c>
      <c r="H19" s="34">
        <f t="shared" si="4"/>
        <v>0</v>
      </c>
      <c r="I19" s="43">
        <v>0</v>
      </c>
      <c r="J19" s="32">
        <f t="shared" si="5"/>
        <v>0</v>
      </c>
      <c r="K19" s="34">
        <f t="shared" si="6"/>
        <v>0</v>
      </c>
      <c r="L19" s="43"/>
      <c r="M19" s="32">
        <f t="shared" si="7"/>
        <v>0</v>
      </c>
      <c r="N19" s="34">
        <f t="shared" si="8"/>
        <v>0</v>
      </c>
      <c r="O19" s="43"/>
      <c r="P19" s="32">
        <f t="shared" si="9"/>
        <v>0</v>
      </c>
      <c r="Q19" s="34">
        <f t="shared" si="10"/>
        <v>0</v>
      </c>
      <c r="R19" s="43"/>
      <c r="S19" s="32">
        <f t="shared" si="11"/>
        <v>0</v>
      </c>
      <c r="T19" s="34">
        <f t="shared" si="12"/>
        <v>0</v>
      </c>
      <c r="U19" s="43"/>
      <c r="V19" s="32">
        <f t="shared" si="18"/>
        <v>0</v>
      </c>
      <c r="W19" s="34">
        <f t="shared" si="13"/>
        <v>2</v>
      </c>
      <c r="X19" s="43">
        <v>2</v>
      </c>
      <c r="Y19" s="32">
        <f t="shared" si="14"/>
        <v>363.83800000000002</v>
      </c>
      <c r="Z19" s="34">
        <f t="shared" si="15"/>
        <v>0</v>
      </c>
      <c r="AA19" s="43"/>
      <c r="AB19" s="32">
        <f t="shared" si="19"/>
        <v>0</v>
      </c>
      <c r="AC19" s="34">
        <f t="shared" si="16"/>
        <v>0</v>
      </c>
      <c r="AD19" s="43"/>
      <c r="AE19" s="32">
        <f t="shared" si="20"/>
        <v>0</v>
      </c>
      <c r="AF19" s="34">
        <f t="shared" si="17"/>
        <v>0</v>
      </c>
      <c r="AG19" s="43"/>
      <c r="AH19" s="32">
        <f t="shared" si="21"/>
        <v>0</v>
      </c>
    </row>
    <row r="20" spans="1:34" s="49" customFormat="1" ht="94.15" customHeight="1" thickBot="1" x14ac:dyDescent="0.35">
      <c r="A20" s="44">
        <v>12</v>
      </c>
      <c r="B20" s="45" t="s">
        <v>35</v>
      </c>
      <c r="C20" s="46">
        <v>225249</v>
      </c>
      <c r="D20" s="31">
        <f t="shared" si="0"/>
        <v>5</v>
      </c>
      <c r="E20" s="47">
        <f t="shared" si="1"/>
        <v>5</v>
      </c>
      <c r="F20" s="47">
        <f t="shared" si="2"/>
        <v>5</v>
      </c>
      <c r="G20" s="48">
        <f t="shared" si="3"/>
        <v>1126.098</v>
      </c>
      <c r="H20" s="34">
        <f t="shared" si="4"/>
        <v>1</v>
      </c>
      <c r="I20" s="43">
        <v>1</v>
      </c>
      <c r="J20" s="47">
        <f t="shared" si="5"/>
        <v>225.2</v>
      </c>
      <c r="K20" s="34">
        <f t="shared" si="6"/>
        <v>1</v>
      </c>
      <c r="L20" s="43">
        <v>1</v>
      </c>
      <c r="M20" s="47">
        <f t="shared" si="7"/>
        <v>225.2</v>
      </c>
      <c r="N20" s="34">
        <f t="shared" si="8"/>
        <v>0</v>
      </c>
      <c r="O20" s="43"/>
      <c r="P20" s="47">
        <f t="shared" si="9"/>
        <v>0</v>
      </c>
      <c r="Q20" s="34">
        <f t="shared" si="10"/>
        <v>1</v>
      </c>
      <c r="R20" s="43">
        <v>1</v>
      </c>
      <c r="S20" s="32">
        <f t="shared" si="11"/>
        <v>225.2</v>
      </c>
      <c r="T20" s="34">
        <f t="shared" si="12"/>
        <v>0</v>
      </c>
      <c r="U20" s="43"/>
      <c r="V20" s="47">
        <f t="shared" si="18"/>
        <v>0</v>
      </c>
      <c r="W20" s="34">
        <f t="shared" si="13"/>
        <v>2</v>
      </c>
      <c r="X20" s="43">
        <v>2</v>
      </c>
      <c r="Y20" s="32">
        <f t="shared" si="14"/>
        <v>450.49799999999999</v>
      </c>
      <c r="Z20" s="34">
        <f t="shared" si="15"/>
        <v>0</v>
      </c>
      <c r="AA20" s="43"/>
      <c r="AB20" s="47">
        <f t="shared" si="19"/>
        <v>0</v>
      </c>
      <c r="AC20" s="34">
        <f t="shared" si="16"/>
        <v>0</v>
      </c>
      <c r="AD20" s="43"/>
      <c r="AE20" s="47">
        <f t="shared" si="20"/>
        <v>0</v>
      </c>
      <c r="AF20" s="34">
        <f t="shared" si="17"/>
        <v>0</v>
      </c>
      <c r="AG20" s="43"/>
      <c r="AH20" s="47">
        <f t="shared" si="21"/>
        <v>0</v>
      </c>
    </row>
    <row r="21" spans="1:34" ht="94.15" customHeight="1" thickBot="1" x14ac:dyDescent="0.35">
      <c r="A21" s="22">
        <v>13</v>
      </c>
      <c r="B21" s="29" t="s">
        <v>36</v>
      </c>
      <c r="C21" s="30">
        <v>232070</v>
      </c>
      <c r="D21" s="31">
        <f t="shared" si="0"/>
        <v>6</v>
      </c>
      <c r="E21" s="32">
        <f t="shared" si="1"/>
        <v>6</v>
      </c>
      <c r="F21" s="32">
        <f t="shared" si="2"/>
        <v>6</v>
      </c>
      <c r="G21" s="33">
        <f t="shared" si="3"/>
        <v>1392.4</v>
      </c>
      <c r="H21" s="34">
        <f t="shared" si="4"/>
        <v>0</v>
      </c>
      <c r="I21" s="43">
        <v>0</v>
      </c>
      <c r="J21" s="32">
        <f t="shared" si="5"/>
        <v>0</v>
      </c>
      <c r="K21" s="34">
        <f t="shared" si="6"/>
        <v>0</v>
      </c>
      <c r="L21" s="43"/>
      <c r="M21" s="32">
        <f t="shared" si="7"/>
        <v>0</v>
      </c>
      <c r="N21" s="34">
        <f t="shared" si="8"/>
        <v>0</v>
      </c>
      <c r="O21" s="43"/>
      <c r="P21" s="32">
        <f t="shared" si="9"/>
        <v>0</v>
      </c>
      <c r="Q21" s="34">
        <f t="shared" si="10"/>
        <v>0</v>
      </c>
      <c r="R21" s="43"/>
      <c r="S21" s="32">
        <f t="shared" si="11"/>
        <v>0</v>
      </c>
      <c r="T21" s="34">
        <f t="shared" si="12"/>
        <v>0</v>
      </c>
      <c r="U21" s="43"/>
      <c r="V21" s="32">
        <f t="shared" si="18"/>
        <v>0</v>
      </c>
      <c r="W21" s="34">
        <f t="shared" si="13"/>
        <v>0</v>
      </c>
      <c r="X21" s="43"/>
      <c r="Y21" s="32">
        <f t="shared" si="14"/>
        <v>0</v>
      </c>
      <c r="Z21" s="34">
        <f t="shared" si="15"/>
        <v>0</v>
      </c>
      <c r="AA21" s="43"/>
      <c r="AB21" s="32">
        <f t="shared" si="19"/>
        <v>0</v>
      </c>
      <c r="AC21" s="34">
        <f t="shared" si="16"/>
        <v>0</v>
      </c>
      <c r="AD21" s="43"/>
      <c r="AE21" s="32">
        <f t="shared" si="20"/>
        <v>0</v>
      </c>
      <c r="AF21" s="34">
        <f t="shared" si="17"/>
        <v>6</v>
      </c>
      <c r="AG21" s="43">
        <v>6</v>
      </c>
      <c r="AH21" s="32">
        <f t="shared" si="21"/>
        <v>1392.4</v>
      </c>
    </row>
    <row r="22" spans="1:34" ht="94.15" customHeight="1" thickBot="1" x14ac:dyDescent="0.35">
      <c r="A22" s="22">
        <v>14</v>
      </c>
      <c r="B22" s="29" t="s">
        <v>37</v>
      </c>
      <c r="C22" s="30">
        <v>247488</v>
      </c>
      <c r="D22" s="31">
        <f t="shared" si="0"/>
        <v>0</v>
      </c>
      <c r="E22" s="32">
        <f t="shared" si="1"/>
        <v>0</v>
      </c>
      <c r="F22" s="32">
        <f t="shared" si="2"/>
        <v>0</v>
      </c>
      <c r="G22" s="33">
        <f t="shared" si="3"/>
        <v>0</v>
      </c>
      <c r="H22" s="34">
        <f t="shared" si="4"/>
        <v>0</v>
      </c>
      <c r="I22" s="43">
        <v>0</v>
      </c>
      <c r="J22" s="32">
        <f t="shared" si="5"/>
        <v>0</v>
      </c>
      <c r="K22" s="34">
        <f t="shared" si="6"/>
        <v>0</v>
      </c>
      <c r="L22" s="43"/>
      <c r="M22" s="32">
        <f t="shared" si="7"/>
        <v>0</v>
      </c>
      <c r="N22" s="34">
        <f t="shared" si="8"/>
        <v>0</v>
      </c>
      <c r="O22" s="43"/>
      <c r="P22" s="32">
        <f t="shared" si="9"/>
        <v>0</v>
      </c>
      <c r="Q22" s="34">
        <f t="shared" si="10"/>
        <v>0</v>
      </c>
      <c r="R22" s="43"/>
      <c r="S22" s="32">
        <f t="shared" si="11"/>
        <v>0</v>
      </c>
      <c r="T22" s="34">
        <f t="shared" si="12"/>
        <v>0</v>
      </c>
      <c r="U22" s="43"/>
      <c r="V22" s="32">
        <f t="shared" si="18"/>
        <v>0</v>
      </c>
      <c r="W22" s="34">
        <f t="shared" si="13"/>
        <v>0</v>
      </c>
      <c r="X22" s="43"/>
      <c r="Y22" s="32">
        <f t="shared" si="14"/>
        <v>0</v>
      </c>
      <c r="Z22" s="34">
        <f t="shared" si="15"/>
        <v>0</v>
      </c>
      <c r="AA22" s="43"/>
      <c r="AB22" s="32">
        <f t="shared" si="19"/>
        <v>0</v>
      </c>
      <c r="AC22" s="34">
        <f t="shared" si="16"/>
        <v>0</v>
      </c>
      <c r="AD22" s="43"/>
      <c r="AE22" s="32">
        <f t="shared" si="20"/>
        <v>0</v>
      </c>
      <c r="AF22" s="34">
        <f t="shared" si="17"/>
        <v>0</v>
      </c>
      <c r="AG22" s="43"/>
      <c r="AH22" s="32">
        <f t="shared" si="21"/>
        <v>0</v>
      </c>
    </row>
    <row r="23" spans="1:34" s="49" customFormat="1" ht="94.15" customHeight="1" thickBot="1" x14ac:dyDescent="0.35">
      <c r="A23" s="44">
        <v>15</v>
      </c>
      <c r="B23" s="45" t="s">
        <v>38</v>
      </c>
      <c r="C23" s="46">
        <v>116350</v>
      </c>
      <c r="D23" s="50">
        <f t="shared" si="0"/>
        <v>9</v>
      </c>
      <c r="E23" s="47">
        <f t="shared" si="1"/>
        <v>9</v>
      </c>
      <c r="F23" s="47">
        <f t="shared" si="2"/>
        <v>9</v>
      </c>
      <c r="G23" s="48">
        <f t="shared" si="3"/>
        <v>1047.2</v>
      </c>
      <c r="H23" s="34">
        <f t="shared" si="4"/>
        <v>0</v>
      </c>
      <c r="I23" s="43">
        <v>0</v>
      </c>
      <c r="J23" s="47">
        <f t="shared" si="5"/>
        <v>0</v>
      </c>
      <c r="K23" s="34">
        <f t="shared" si="6"/>
        <v>2</v>
      </c>
      <c r="L23" s="43">
        <v>2</v>
      </c>
      <c r="M23" s="47">
        <f t="shared" si="7"/>
        <v>232.7</v>
      </c>
      <c r="N23" s="34">
        <f t="shared" si="8"/>
        <v>0</v>
      </c>
      <c r="O23" s="43"/>
      <c r="P23" s="47">
        <f t="shared" si="9"/>
        <v>0</v>
      </c>
      <c r="Q23" s="34">
        <f t="shared" si="10"/>
        <v>1</v>
      </c>
      <c r="R23" s="43">
        <v>1</v>
      </c>
      <c r="S23" s="32">
        <f t="shared" si="11"/>
        <v>116.4</v>
      </c>
      <c r="T23" s="34">
        <f t="shared" si="12"/>
        <v>0</v>
      </c>
      <c r="U23" s="43"/>
      <c r="V23" s="47">
        <f t="shared" si="18"/>
        <v>0</v>
      </c>
      <c r="W23" s="34">
        <f t="shared" si="13"/>
        <v>6</v>
      </c>
      <c r="X23" s="43">
        <v>6</v>
      </c>
      <c r="Y23" s="32">
        <f t="shared" si="14"/>
        <v>698.1</v>
      </c>
      <c r="Z23" s="34">
        <f t="shared" si="15"/>
        <v>0</v>
      </c>
      <c r="AA23" s="43"/>
      <c r="AB23" s="47">
        <f t="shared" si="19"/>
        <v>0</v>
      </c>
      <c r="AC23" s="34">
        <f t="shared" si="16"/>
        <v>0</v>
      </c>
      <c r="AD23" s="43"/>
      <c r="AE23" s="47">
        <f t="shared" si="20"/>
        <v>0</v>
      </c>
      <c r="AF23" s="34">
        <f t="shared" si="17"/>
        <v>0</v>
      </c>
      <c r="AG23" s="43"/>
      <c r="AH23" s="47">
        <f t="shared" si="21"/>
        <v>0</v>
      </c>
    </row>
    <row r="24" spans="1:34" ht="94.15" customHeight="1" thickBot="1" x14ac:dyDescent="0.35">
      <c r="A24" s="22">
        <v>16</v>
      </c>
      <c r="B24" s="29" t="s">
        <v>39</v>
      </c>
      <c r="C24" s="30">
        <v>232070</v>
      </c>
      <c r="D24" s="31">
        <f t="shared" si="0"/>
        <v>0</v>
      </c>
      <c r="E24" s="32">
        <f t="shared" si="1"/>
        <v>0</v>
      </c>
      <c r="F24" s="32">
        <f t="shared" si="2"/>
        <v>0</v>
      </c>
      <c r="G24" s="33">
        <f t="shared" si="3"/>
        <v>0</v>
      </c>
      <c r="H24" s="34">
        <f t="shared" si="4"/>
        <v>0</v>
      </c>
      <c r="I24" s="43">
        <v>0</v>
      </c>
      <c r="J24" s="32">
        <f t="shared" si="5"/>
        <v>0</v>
      </c>
      <c r="K24" s="34">
        <f t="shared" si="6"/>
        <v>0</v>
      </c>
      <c r="L24" s="43"/>
      <c r="M24" s="32">
        <f t="shared" si="7"/>
        <v>0</v>
      </c>
      <c r="N24" s="34">
        <f t="shared" si="8"/>
        <v>0</v>
      </c>
      <c r="O24" s="43"/>
      <c r="P24" s="32">
        <f t="shared" si="9"/>
        <v>0</v>
      </c>
      <c r="Q24" s="34">
        <f t="shared" si="10"/>
        <v>0</v>
      </c>
      <c r="R24" s="43"/>
      <c r="S24" s="32">
        <f t="shared" si="11"/>
        <v>0</v>
      </c>
      <c r="T24" s="34">
        <f t="shared" si="12"/>
        <v>0</v>
      </c>
      <c r="U24" s="43"/>
      <c r="V24" s="32">
        <f t="shared" si="18"/>
        <v>0</v>
      </c>
      <c r="W24" s="34">
        <f t="shared" si="13"/>
        <v>0</v>
      </c>
      <c r="X24" s="43"/>
      <c r="Y24" s="32">
        <f t="shared" si="14"/>
        <v>0</v>
      </c>
      <c r="Z24" s="34">
        <f t="shared" si="15"/>
        <v>0</v>
      </c>
      <c r="AA24" s="43"/>
      <c r="AB24" s="32">
        <f t="shared" si="19"/>
        <v>0</v>
      </c>
      <c r="AC24" s="34">
        <f t="shared" si="16"/>
        <v>0</v>
      </c>
      <c r="AD24" s="43"/>
      <c r="AE24" s="32">
        <f t="shared" si="20"/>
        <v>0</v>
      </c>
      <c r="AF24" s="34">
        <f t="shared" si="17"/>
        <v>0</v>
      </c>
      <c r="AG24" s="43"/>
      <c r="AH24" s="32">
        <f t="shared" si="21"/>
        <v>0</v>
      </c>
    </row>
    <row r="25" spans="1:34" ht="94.15" customHeight="1" thickBot="1" x14ac:dyDescent="0.35">
      <c r="A25" s="22">
        <v>17</v>
      </c>
      <c r="B25" s="29" t="s">
        <v>40</v>
      </c>
      <c r="C25" s="30">
        <v>247488</v>
      </c>
      <c r="D25" s="31">
        <f t="shared" si="0"/>
        <v>0</v>
      </c>
      <c r="E25" s="32">
        <f t="shared" si="1"/>
        <v>0</v>
      </c>
      <c r="F25" s="32">
        <f t="shared" si="2"/>
        <v>0</v>
      </c>
      <c r="G25" s="33">
        <f t="shared" si="3"/>
        <v>0</v>
      </c>
      <c r="H25" s="34">
        <f t="shared" si="4"/>
        <v>0</v>
      </c>
      <c r="I25" s="43">
        <v>0</v>
      </c>
      <c r="J25" s="32">
        <f t="shared" si="5"/>
        <v>0</v>
      </c>
      <c r="K25" s="34">
        <f t="shared" si="6"/>
        <v>0</v>
      </c>
      <c r="L25" s="43"/>
      <c r="M25" s="32">
        <f t="shared" si="7"/>
        <v>0</v>
      </c>
      <c r="N25" s="34">
        <f t="shared" si="8"/>
        <v>0</v>
      </c>
      <c r="O25" s="43"/>
      <c r="P25" s="32">
        <f t="shared" si="9"/>
        <v>0</v>
      </c>
      <c r="Q25" s="34">
        <f t="shared" si="10"/>
        <v>0</v>
      </c>
      <c r="R25" s="43"/>
      <c r="S25" s="32">
        <f t="shared" si="11"/>
        <v>0</v>
      </c>
      <c r="T25" s="34">
        <f t="shared" si="12"/>
        <v>0</v>
      </c>
      <c r="U25" s="43"/>
      <c r="V25" s="32">
        <f t="shared" si="18"/>
        <v>0</v>
      </c>
      <c r="W25" s="34">
        <f t="shared" si="13"/>
        <v>0</v>
      </c>
      <c r="X25" s="43"/>
      <c r="Y25" s="32">
        <f t="shared" si="14"/>
        <v>0</v>
      </c>
      <c r="Z25" s="34">
        <f t="shared" si="15"/>
        <v>0</v>
      </c>
      <c r="AA25" s="43"/>
      <c r="AB25" s="32">
        <f t="shared" si="19"/>
        <v>0</v>
      </c>
      <c r="AC25" s="34">
        <f t="shared" si="16"/>
        <v>0</v>
      </c>
      <c r="AD25" s="43"/>
      <c r="AE25" s="32">
        <f t="shared" si="20"/>
        <v>0</v>
      </c>
      <c r="AF25" s="34">
        <f t="shared" si="17"/>
        <v>0</v>
      </c>
      <c r="AG25" s="43"/>
      <c r="AH25" s="32">
        <f t="shared" si="21"/>
        <v>0</v>
      </c>
    </row>
    <row r="26" spans="1:34" ht="75.75" thickBot="1" x14ac:dyDescent="0.35">
      <c r="A26" s="22">
        <v>18</v>
      </c>
      <c r="B26" s="29" t="s">
        <v>41</v>
      </c>
      <c r="C26" s="30">
        <v>403764</v>
      </c>
      <c r="D26" s="31">
        <f t="shared" si="0"/>
        <v>0</v>
      </c>
      <c r="E26" s="32">
        <f t="shared" si="1"/>
        <v>0</v>
      </c>
      <c r="F26" s="32">
        <f t="shared" si="2"/>
        <v>0</v>
      </c>
      <c r="G26" s="33">
        <f t="shared" si="3"/>
        <v>0</v>
      </c>
      <c r="H26" s="34">
        <f t="shared" si="4"/>
        <v>0</v>
      </c>
      <c r="I26" s="43">
        <v>0</v>
      </c>
      <c r="J26" s="32">
        <f t="shared" si="5"/>
        <v>0</v>
      </c>
      <c r="K26" s="34">
        <f t="shared" si="6"/>
        <v>0</v>
      </c>
      <c r="L26" s="43"/>
      <c r="M26" s="32">
        <f t="shared" si="7"/>
        <v>0</v>
      </c>
      <c r="N26" s="34">
        <f t="shared" si="8"/>
        <v>0</v>
      </c>
      <c r="O26" s="43"/>
      <c r="P26" s="32">
        <f t="shared" si="9"/>
        <v>0</v>
      </c>
      <c r="Q26" s="34">
        <f t="shared" si="10"/>
        <v>0</v>
      </c>
      <c r="R26" s="43"/>
      <c r="S26" s="32">
        <f t="shared" si="11"/>
        <v>0</v>
      </c>
      <c r="T26" s="34">
        <f t="shared" si="12"/>
        <v>0</v>
      </c>
      <c r="U26" s="43"/>
      <c r="V26" s="32">
        <f t="shared" si="18"/>
        <v>0</v>
      </c>
      <c r="W26" s="34">
        <f t="shared" si="13"/>
        <v>0</v>
      </c>
      <c r="X26" s="43"/>
      <c r="Y26" s="32">
        <f t="shared" si="14"/>
        <v>0</v>
      </c>
      <c r="Z26" s="34">
        <f t="shared" si="15"/>
        <v>0</v>
      </c>
      <c r="AA26" s="43"/>
      <c r="AB26" s="32">
        <f t="shared" si="19"/>
        <v>0</v>
      </c>
      <c r="AC26" s="34">
        <f t="shared" si="16"/>
        <v>0</v>
      </c>
      <c r="AD26" s="43"/>
      <c r="AE26" s="32">
        <f t="shared" si="20"/>
        <v>0</v>
      </c>
      <c r="AF26" s="34">
        <f t="shared" si="17"/>
        <v>0</v>
      </c>
      <c r="AG26" s="43"/>
      <c r="AH26" s="32">
        <f t="shared" si="21"/>
        <v>0</v>
      </c>
    </row>
    <row r="27" spans="1:34" ht="75.75" thickBot="1" x14ac:dyDescent="0.35">
      <c r="A27" s="22">
        <v>19</v>
      </c>
      <c r="B27" s="29" t="s">
        <v>42</v>
      </c>
      <c r="C27" s="30">
        <v>337409</v>
      </c>
      <c r="D27" s="31">
        <f t="shared" si="0"/>
        <v>0</v>
      </c>
      <c r="E27" s="32">
        <f t="shared" si="1"/>
        <v>0</v>
      </c>
      <c r="F27" s="32">
        <f t="shared" si="2"/>
        <v>0</v>
      </c>
      <c r="G27" s="33">
        <f t="shared" si="3"/>
        <v>0</v>
      </c>
      <c r="H27" s="34">
        <f t="shared" si="4"/>
        <v>0</v>
      </c>
      <c r="I27" s="43">
        <v>0</v>
      </c>
      <c r="J27" s="32">
        <f t="shared" si="5"/>
        <v>0</v>
      </c>
      <c r="K27" s="34">
        <f t="shared" si="6"/>
        <v>0</v>
      </c>
      <c r="L27" s="43"/>
      <c r="M27" s="32">
        <f t="shared" si="7"/>
        <v>0</v>
      </c>
      <c r="N27" s="34">
        <f t="shared" si="8"/>
        <v>0</v>
      </c>
      <c r="O27" s="43"/>
      <c r="P27" s="32">
        <f t="shared" si="9"/>
        <v>0</v>
      </c>
      <c r="Q27" s="34">
        <f t="shared" si="10"/>
        <v>0</v>
      </c>
      <c r="R27" s="43"/>
      <c r="S27" s="32">
        <f t="shared" si="11"/>
        <v>0</v>
      </c>
      <c r="T27" s="34">
        <f t="shared" si="12"/>
        <v>0</v>
      </c>
      <c r="U27" s="43"/>
      <c r="V27" s="32">
        <f t="shared" si="18"/>
        <v>0</v>
      </c>
      <c r="W27" s="34">
        <f t="shared" si="13"/>
        <v>0</v>
      </c>
      <c r="X27" s="43"/>
      <c r="Y27" s="32">
        <f t="shared" si="14"/>
        <v>0</v>
      </c>
      <c r="Z27" s="34">
        <f t="shared" si="15"/>
        <v>0</v>
      </c>
      <c r="AA27" s="43"/>
      <c r="AB27" s="32">
        <f t="shared" si="19"/>
        <v>0</v>
      </c>
      <c r="AC27" s="34">
        <f t="shared" si="16"/>
        <v>0</v>
      </c>
      <c r="AD27" s="43"/>
      <c r="AE27" s="32">
        <f t="shared" si="20"/>
        <v>0</v>
      </c>
      <c r="AF27" s="34">
        <f t="shared" si="17"/>
        <v>0</v>
      </c>
      <c r="AG27" s="43"/>
      <c r="AH27" s="32">
        <f t="shared" si="21"/>
        <v>0</v>
      </c>
    </row>
    <row r="28" spans="1:34" ht="75.75" thickBot="1" x14ac:dyDescent="0.35">
      <c r="A28" s="22">
        <v>20</v>
      </c>
      <c r="B28" s="29" t="s">
        <v>43</v>
      </c>
      <c r="C28" s="30">
        <v>254846</v>
      </c>
      <c r="D28" s="31">
        <f t="shared" si="0"/>
        <v>0</v>
      </c>
      <c r="E28" s="32">
        <f t="shared" si="1"/>
        <v>0</v>
      </c>
      <c r="F28" s="32">
        <f t="shared" si="2"/>
        <v>0</v>
      </c>
      <c r="G28" s="33">
        <f t="shared" si="3"/>
        <v>0</v>
      </c>
      <c r="H28" s="34">
        <f t="shared" si="4"/>
        <v>0</v>
      </c>
      <c r="I28" s="43">
        <v>0</v>
      </c>
      <c r="J28" s="32">
        <f t="shared" si="5"/>
        <v>0</v>
      </c>
      <c r="K28" s="34">
        <f t="shared" si="6"/>
        <v>0</v>
      </c>
      <c r="L28" s="43"/>
      <c r="M28" s="32">
        <f t="shared" si="7"/>
        <v>0</v>
      </c>
      <c r="N28" s="34">
        <f t="shared" si="8"/>
        <v>0</v>
      </c>
      <c r="O28" s="43"/>
      <c r="P28" s="32">
        <f t="shared" si="9"/>
        <v>0</v>
      </c>
      <c r="Q28" s="34">
        <f t="shared" si="10"/>
        <v>0</v>
      </c>
      <c r="R28" s="43"/>
      <c r="S28" s="32">
        <f t="shared" si="11"/>
        <v>0</v>
      </c>
      <c r="T28" s="34">
        <f t="shared" si="12"/>
        <v>0</v>
      </c>
      <c r="U28" s="43"/>
      <c r="V28" s="32">
        <f t="shared" si="18"/>
        <v>0</v>
      </c>
      <c r="W28" s="34">
        <f t="shared" si="13"/>
        <v>0</v>
      </c>
      <c r="X28" s="43"/>
      <c r="Y28" s="32">
        <f t="shared" si="14"/>
        <v>0</v>
      </c>
      <c r="Z28" s="34">
        <f t="shared" si="15"/>
        <v>0</v>
      </c>
      <c r="AA28" s="43"/>
      <c r="AB28" s="32">
        <f t="shared" si="19"/>
        <v>0</v>
      </c>
      <c r="AC28" s="34">
        <f t="shared" si="16"/>
        <v>0</v>
      </c>
      <c r="AD28" s="43"/>
      <c r="AE28" s="32">
        <f t="shared" si="20"/>
        <v>0</v>
      </c>
      <c r="AF28" s="34">
        <f t="shared" si="17"/>
        <v>0</v>
      </c>
      <c r="AG28" s="43"/>
      <c r="AH28" s="32">
        <f t="shared" si="21"/>
        <v>0</v>
      </c>
    </row>
    <row r="29" spans="1:34" ht="75.75" thickBot="1" x14ac:dyDescent="0.35">
      <c r="A29" s="22">
        <v>21</v>
      </c>
      <c r="B29" s="29" t="s">
        <v>44</v>
      </c>
      <c r="C29" s="30">
        <v>227496</v>
      </c>
      <c r="D29" s="31">
        <f t="shared" si="0"/>
        <v>0</v>
      </c>
      <c r="E29" s="32">
        <f t="shared" si="1"/>
        <v>0</v>
      </c>
      <c r="F29" s="32">
        <f t="shared" si="2"/>
        <v>0</v>
      </c>
      <c r="G29" s="33">
        <f t="shared" si="3"/>
        <v>0</v>
      </c>
      <c r="H29" s="34">
        <f t="shared" si="4"/>
        <v>0</v>
      </c>
      <c r="I29" s="43">
        <v>0</v>
      </c>
      <c r="J29" s="32">
        <f t="shared" si="5"/>
        <v>0</v>
      </c>
      <c r="K29" s="34">
        <f t="shared" si="6"/>
        <v>0</v>
      </c>
      <c r="L29" s="43"/>
      <c r="M29" s="32">
        <f t="shared" si="7"/>
        <v>0</v>
      </c>
      <c r="N29" s="34">
        <f t="shared" si="8"/>
        <v>0</v>
      </c>
      <c r="O29" s="43"/>
      <c r="P29" s="32">
        <f t="shared" si="9"/>
        <v>0</v>
      </c>
      <c r="Q29" s="34">
        <f t="shared" si="10"/>
        <v>0</v>
      </c>
      <c r="R29" s="43"/>
      <c r="S29" s="32">
        <f t="shared" si="11"/>
        <v>0</v>
      </c>
      <c r="T29" s="34">
        <f t="shared" si="12"/>
        <v>0</v>
      </c>
      <c r="U29" s="43"/>
      <c r="V29" s="32">
        <f t="shared" si="18"/>
        <v>0</v>
      </c>
      <c r="W29" s="34">
        <f t="shared" si="13"/>
        <v>0</v>
      </c>
      <c r="X29" s="43"/>
      <c r="Y29" s="32">
        <f t="shared" si="14"/>
        <v>0</v>
      </c>
      <c r="Z29" s="34">
        <f t="shared" si="15"/>
        <v>0</v>
      </c>
      <c r="AA29" s="43"/>
      <c r="AB29" s="32">
        <f t="shared" si="19"/>
        <v>0</v>
      </c>
      <c r="AC29" s="34">
        <f t="shared" si="16"/>
        <v>0</v>
      </c>
      <c r="AD29" s="43"/>
      <c r="AE29" s="32">
        <f t="shared" si="20"/>
        <v>0</v>
      </c>
      <c r="AF29" s="34">
        <f t="shared" si="17"/>
        <v>0</v>
      </c>
      <c r="AG29" s="43"/>
      <c r="AH29" s="32">
        <f t="shared" si="21"/>
        <v>0</v>
      </c>
    </row>
    <row r="30" spans="1:34" ht="75.75" thickBot="1" x14ac:dyDescent="0.35">
      <c r="A30" s="22">
        <v>22</v>
      </c>
      <c r="B30" s="29" t="s">
        <v>45</v>
      </c>
      <c r="C30" s="30">
        <v>128956</v>
      </c>
      <c r="D30" s="31">
        <f t="shared" si="0"/>
        <v>0</v>
      </c>
      <c r="E30" s="32">
        <f t="shared" si="1"/>
        <v>0</v>
      </c>
      <c r="F30" s="32">
        <f t="shared" si="2"/>
        <v>0</v>
      </c>
      <c r="G30" s="33">
        <f t="shared" si="3"/>
        <v>0</v>
      </c>
      <c r="H30" s="34">
        <f t="shared" si="4"/>
        <v>0</v>
      </c>
      <c r="I30" s="43">
        <v>0</v>
      </c>
      <c r="J30" s="32">
        <f t="shared" si="5"/>
        <v>0</v>
      </c>
      <c r="K30" s="34">
        <f t="shared" si="6"/>
        <v>0</v>
      </c>
      <c r="L30" s="43"/>
      <c r="M30" s="32">
        <f t="shared" si="7"/>
        <v>0</v>
      </c>
      <c r="N30" s="34">
        <f t="shared" si="8"/>
        <v>0</v>
      </c>
      <c r="O30" s="43"/>
      <c r="P30" s="32">
        <f t="shared" si="9"/>
        <v>0</v>
      </c>
      <c r="Q30" s="34">
        <f t="shared" si="10"/>
        <v>0</v>
      </c>
      <c r="R30" s="43"/>
      <c r="S30" s="32">
        <f t="shared" si="11"/>
        <v>0</v>
      </c>
      <c r="T30" s="34">
        <f t="shared" si="12"/>
        <v>0</v>
      </c>
      <c r="U30" s="43"/>
      <c r="V30" s="32">
        <f t="shared" si="18"/>
        <v>0</v>
      </c>
      <c r="W30" s="34">
        <f t="shared" si="13"/>
        <v>0</v>
      </c>
      <c r="X30" s="43"/>
      <c r="Y30" s="32">
        <f t="shared" si="14"/>
        <v>0</v>
      </c>
      <c r="Z30" s="34">
        <f t="shared" si="15"/>
        <v>0</v>
      </c>
      <c r="AA30" s="43"/>
      <c r="AB30" s="32">
        <f t="shared" si="19"/>
        <v>0</v>
      </c>
      <c r="AC30" s="34">
        <f t="shared" si="16"/>
        <v>0</v>
      </c>
      <c r="AD30" s="43"/>
      <c r="AE30" s="32">
        <f t="shared" si="20"/>
        <v>0</v>
      </c>
      <c r="AF30" s="34">
        <f t="shared" si="17"/>
        <v>0</v>
      </c>
      <c r="AG30" s="43"/>
      <c r="AH30" s="32">
        <f t="shared" si="21"/>
        <v>0</v>
      </c>
    </row>
    <row r="31" spans="1:34" s="42" customFormat="1" ht="57" thickBot="1" x14ac:dyDescent="0.35">
      <c r="A31" s="36">
        <v>23</v>
      </c>
      <c r="B31" s="37" t="s">
        <v>46</v>
      </c>
      <c r="C31" s="38">
        <v>96848</v>
      </c>
      <c r="D31" s="39">
        <f t="shared" si="0"/>
        <v>3083</v>
      </c>
      <c r="E31" s="40">
        <f t="shared" si="1"/>
        <v>3083</v>
      </c>
      <c r="F31" s="40">
        <f t="shared" si="2"/>
        <v>3083</v>
      </c>
      <c r="G31" s="41">
        <f t="shared" si="3"/>
        <v>298582.40000000002</v>
      </c>
      <c r="H31" s="34">
        <f t="shared" si="4"/>
        <v>381</v>
      </c>
      <c r="I31" s="51">
        <v>381</v>
      </c>
      <c r="J31" s="40">
        <f t="shared" si="5"/>
        <v>36899.1</v>
      </c>
      <c r="K31" s="34">
        <f t="shared" si="6"/>
        <v>573</v>
      </c>
      <c r="L31" s="51">
        <v>573</v>
      </c>
      <c r="M31" s="40">
        <f t="shared" si="7"/>
        <v>55493.9</v>
      </c>
      <c r="N31" s="34">
        <f t="shared" si="8"/>
        <v>793</v>
      </c>
      <c r="O31" s="51">
        <f>165+171+156+126+180-5</f>
        <v>793</v>
      </c>
      <c r="P31" s="40">
        <f t="shared" si="9"/>
        <v>76800.5</v>
      </c>
      <c r="Q31" s="34">
        <f t="shared" si="10"/>
        <v>258</v>
      </c>
      <c r="R31" s="51">
        <v>258</v>
      </c>
      <c r="S31" s="32">
        <f t="shared" si="11"/>
        <v>24986.799999999999</v>
      </c>
      <c r="T31" s="34">
        <f t="shared" si="12"/>
        <v>788</v>
      </c>
      <c r="U31" s="51">
        <f>172+167+169+137+146-3</f>
        <v>788</v>
      </c>
      <c r="V31" s="40">
        <f t="shared" si="18"/>
        <v>76316.2</v>
      </c>
      <c r="W31" s="34">
        <f t="shared" si="13"/>
        <v>0</v>
      </c>
      <c r="X31" s="51"/>
      <c r="Y31" s="32">
        <f t="shared" si="14"/>
        <v>0</v>
      </c>
      <c r="Z31" s="34">
        <f t="shared" si="15"/>
        <v>0</v>
      </c>
      <c r="AA31" s="51"/>
      <c r="AB31" s="40">
        <f t="shared" si="19"/>
        <v>0</v>
      </c>
      <c r="AC31" s="34">
        <f t="shared" si="16"/>
        <v>290</v>
      </c>
      <c r="AD31" s="51">
        <f>68+45+59+55+63</f>
        <v>290</v>
      </c>
      <c r="AE31" s="40">
        <f t="shared" si="20"/>
        <v>28085.9</v>
      </c>
      <c r="AF31" s="34">
        <f t="shared" si="17"/>
        <v>0</v>
      </c>
      <c r="AG31" s="51"/>
      <c r="AH31" s="40">
        <f t="shared" si="21"/>
        <v>0</v>
      </c>
    </row>
    <row r="32" spans="1:34" ht="94.5" thickBot="1" x14ac:dyDescent="0.35">
      <c r="A32" s="22">
        <v>24</v>
      </c>
      <c r="B32" s="29" t="s">
        <v>47</v>
      </c>
      <c r="C32" s="30">
        <v>105924</v>
      </c>
      <c r="D32" s="31">
        <f t="shared" si="0"/>
        <v>515</v>
      </c>
      <c r="E32" s="32">
        <f t="shared" si="1"/>
        <v>515</v>
      </c>
      <c r="F32" s="32">
        <f t="shared" si="2"/>
        <v>515</v>
      </c>
      <c r="G32" s="33">
        <f t="shared" si="3"/>
        <v>54550.9</v>
      </c>
      <c r="H32" s="34">
        <f t="shared" si="4"/>
        <v>0</v>
      </c>
      <c r="I32" s="43"/>
      <c r="J32" s="32">
        <f t="shared" si="5"/>
        <v>0</v>
      </c>
      <c r="K32" s="34">
        <f t="shared" si="6"/>
        <v>0</v>
      </c>
      <c r="L32" s="43"/>
      <c r="M32" s="32">
        <f t="shared" si="7"/>
        <v>0</v>
      </c>
      <c r="N32" s="34">
        <f t="shared" si="8"/>
        <v>0</v>
      </c>
      <c r="O32" s="43"/>
      <c r="P32" s="32">
        <f t="shared" si="9"/>
        <v>0</v>
      </c>
      <c r="Q32" s="34">
        <f t="shared" si="10"/>
        <v>0</v>
      </c>
      <c r="R32" s="43"/>
      <c r="S32" s="32">
        <f t="shared" si="11"/>
        <v>0</v>
      </c>
      <c r="T32" s="34">
        <f t="shared" si="12"/>
        <v>0</v>
      </c>
      <c r="U32" s="43"/>
      <c r="V32" s="32">
        <f t="shared" si="18"/>
        <v>0</v>
      </c>
      <c r="W32" s="34">
        <f t="shared" si="13"/>
        <v>0</v>
      </c>
      <c r="X32" s="43"/>
      <c r="Y32" s="32">
        <f t="shared" si="14"/>
        <v>0</v>
      </c>
      <c r="Z32" s="34">
        <f t="shared" si="15"/>
        <v>0</v>
      </c>
      <c r="AA32" s="43"/>
      <c r="AB32" s="32">
        <f t="shared" si="19"/>
        <v>0</v>
      </c>
      <c r="AC32" s="34">
        <f t="shared" si="16"/>
        <v>0</v>
      </c>
      <c r="AD32" s="43"/>
      <c r="AE32" s="32">
        <f t="shared" si="20"/>
        <v>0</v>
      </c>
      <c r="AF32" s="34">
        <f t="shared" si="17"/>
        <v>515</v>
      </c>
      <c r="AG32" s="43">
        <f>101+79+105+135+98-1-1-1</f>
        <v>515</v>
      </c>
      <c r="AH32" s="32">
        <f t="shared" si="21"/>
        <v>54550.9</v>
      </c>
    </row>
    <row r="33" spans="1:34" ht="94.5" thickBot="1" x14ac:dyDescent="0.35">
      <c r="A33" s="22">
        <v>25</v>
      </c>
      <c r="B33" s="29" t="s">
        <v>48</v>
      </c>
      <c r="C33" s="30">
        <v>321266</v>
      </c>
      <c r="D33" s="31">
        <f t="shared" si="0"/>
        <v>0</v>
      </c>
      <c r="E33" s="32">
        <f t="shared" si="1"/>
        <v>0</v>
      </c>
      <c r="F33" s="32">
        <f t="shared" si="2"/>
        <v>0</v>
      </c>
      <c r="G33" s="33">
        <f t="shared" si="3"/>
        <v>0</v>
      </c>
      <c r="H33" s="34">
        <f t="shared" si="4"/>
        <v>0</v>
      </c>
      <c r="I33" s="43"/>
      <c r="J33" s="32">
        <f t="shared" si="5"/>
        <v>0</v>
      </c>
      <c r="K33" s="34">
        <f t="shared" si="6"/>
        <v>0</v>
      </c>
      <c r="L33" s="43"/>
      <c r="M33" s="32">
        <f t="shared" si="7"/>
        <v>0</v>
      </c>
      <c r="N33" s="34">
        <f t="shared" si="8"/>
        <v>0</v>
      </c>
      <c r="O33" s="43"/>
      <c r="P33" s="32">
        <f t="shared" si="9"/>
        <v>0</v>
      </c>
      <c r="Q33" s="34">
        <f t="shared" si="10"/>
        <v>0</v>
      </c>
      <c r="R33" s="43"/>
      <c r="S33" s="32">
        <f t="shared" si="11"/>
        <v>0</v>
      </c>
      <c r="T33" s="34">
        <f t="shared" si="12"/>
        <v>0</v>
      </c>
      <c r="U33" s="43"/>
      <c r="V33" s="32">
        <f t="shared" si="18"/>
        <v>0</v>
      </c>
      <c r="W33" s="34">
        <f t="shared" si="13"/>
        <v>0</v>
      </c>
      <c r="X33" s="43"/>
      <c r="Y33" s="32">
        <f t="shared" si="14"/>
        <v>0</v>
      </c>
      <c r="Z33" s="34">
        <f t="shared" si="15"/>
        <v>0</v>
      </c>
      <c r="AA33" s="43"/>
      <c r="AB33" s="32">
        <f t="shared" si="19"/>
        <v>0</v>
      </c>
      <c r="AC33" s="34">
        <f t="shared" si="16"/>
        <v>0</v>
      </c>
      <c r="AD33" s="43"/>
      <c r="AE33" s="32">
        <f t="shared" si="20"/>
        <v>0</v>
      </c>
      <c r="AF33" s="34">
        <f t="shared" si="17"/>
        <v>0</v>
      </c>
      <c r="AG33" s="43"/>
      <c r="AH33" s="32">
        <f t="shared" si="21"/>
        <v>0</v>
      </c>
    </row>
    <row r="34" spans="1:34" ht="94.15" customHeight="1" thickBot="1" x14ac:dyDescent="0.35">
      <c r="A34" s="22">
        <v>26</v>
      </c>
      <c r="B34" s="29" t="s">
        <v>49</v>
      </c>
      <c r="C34" s="30">
        <v>342536</v>
      </c>
      <c r="D34" s="31">
        <f t="shared" si="0"/>
        <v>0</v>
      </c>
      <c r="E34" s="32">
        <f t="shared" si="1"/>
        <v>0</v>
      </c>
      <c r="F34" s="32">
        <f t="shared" si="2"/>
        <v>0</v>
      </c>
      <c r="G34" s="33">
        <f t="shared" si="3"/>
        <v>0</v>
      </c>
      <c r="H34" s="34">
        <f t="shared" si="4"/>
        <v>0</v>
      </c>
      <c r="I34" s="43"/>
      <c r="J34" s="32">
        <f t="shared" si="5"/>
        <v>0</v>
      </c>
      <c r="K34" s="34">
        <f t="shared" si="6"/>
        <v>0</v>
      </c>
      <c r="L34" s="43">
        <v>0</v>
      </c>
      <c r="M34" s="32">
        <f t="shared" si="7"/>
        <v>0</v>
      </c>
      <c r="N34" s="34">
        <f t="shared" si="8"/>
        <v>0</v>
      </c>
      <c r="O34" s="43"/>
      <c r="P34" s="32">
        <f t="shared" si="9"/>
        <v>0</v>
      </c>
      <c r="Q34" s="34">
        <f t="shared" si="10"/>
        <v>0</v>
      </c>
      <c r="R34" s="43"/>
      <c r="S34" s="32">
        <f t="shared" si="11"/>
        <v>0</v>
      </c>
      <c r="T34" s="34">
        <f t="shared" si="12"/>
        <v>0</v>
      </c>
      <c r="U34" s="43"/>
      <c r="V34" s="32">
        <f t="shared" si="18"/>
        <v>0</v>
      </c>
      <c r="W34" s="34">
        <f t="shared" si="13"/>
        <v>0</v>
      </c>
      <c r="X34" s="43"/>
      <c r="Y34" s="32">
        <f t="shared" si="14"/>
        <v>0</v>
      </c>
      <c r="Z34" s="34">
        <f t="shared" si="15"/>
        <v>0</v>
      </c>
      <c r="AA34" s="43"/>
      <c r="AB34" s="32">
        <f t="shared" si="19"/>
        <v>0</v>
      </c>
      <c r="AC34" s="34">
        <f t="shared" si="16"/>
        <v>0</v>
      </c>
      <c r="AD34" s="43"/>
      <c r="AE34" s="32">
        <f t="shared" si="20"/>
        <v>0</v>
      </c>
      <c r="AF34" s="34">
        <f t="shared" si="17"/>
        <v>0</v>
      </c>
      <c r="AG34" s="43"/>
      <c r="AH34" s="32">
        <f t="shared" si="21"/>
        <v>0</v>
      </c>
    </row>
    <row r="35" spans="1:34" ht="94.15" customHeight="1" thickBot="1" x14ac:dyDescent="0.35">
      <c r="A35" s="22">
        <v>27</v>
      </c>
      <c r="B35" s="29" t="s">
        <v>50</v>
      </c>
      <c r="C35" s="30">
        <v>189140</v>
      </c>
      <c r="D35" s="31">
        <f t="shared" si="0"/>
        <v>0</v>
      </c>
      <c r="E35" s="32">
        <f t="shared" si="1"/>
        <v>0</v>
      </c>
      <c r="F35" s="32">
        <f t="shared" si="2"/>
        <v>0</v>
      </c>
      <c r="G35" s="33">
        <f t="shared" si="3"/>
        <v>0</v>
      </c>
      <c r="H35" s="34">
        <f t="shared" si="4"/>
        <v>0</v>
      </c>
      <c r="I35" s="43"/>
      <c r="J35" s="32">
        <f t="shared" si="5"/>
        <v>0</v>
      </c>
      <c r="K35" s="34">
        <f t="shared" si="6"/>
        <v>0</v>
      </c>
      <c r="L35" s="43"/>
      <c r="M35" s="32">
        <f t="shared" si="7"/>
        <v>0</v>
      </c>
      <c r="N35" s="34">
        <f t="shared" si="8"/>
        <v>0</v>
      </c>
      <c r="O35" s="43"/>
      <c r="P35" s="32">
        <f t="shared" si="9"/>
        <v>0</v>
      </c>
      <c r="Q35" s="34">
        <f t="shared" si="10"/>
        <v>0</v>
      </c>
      <c r="R35" s="43"/>
      <c r="S35" s="32">
        <f t="shared" si="11"/>
        <v>0</v>
      </c>
      <c r="T35" s="34">
        <f t="shared" si="12"/>
        <v>0</v>
      </c>
      <c r="U35" s="43"/>
      <c r="V35" s="32">
        <f t="shared" si="18"/>
        <v>0</v>
      </c>
      <c r="W35" s="34">
        <f t="shared" si="13"/>
        <v>0</v>
      </c>
      <c r="X35" s="43"/>
      <c r="Y35" s="32">
        <f t="shared" si="14"/>
        <v>0</v>
      </c>
      <c r="Z35" s="34">
        <f t="shared" si="15"/>
        <v>0</v>
      </c>
      <c r="AA35" s="43"/>
      <c r="AB35" s="32">
        <f t="shared" si="19"/>
        <v>0</v>
      </c>
      <c r="AC35" s="34">
        <f t="shared" si="16"/>
        <v>0</v>
      </c>
      <c r="AD35" s="43"/>
      <c r="AE35" s="32">
        <f t="shared" si="20"/>
        <v>0</v>
      </c>
      <c r="AF35" s="34">
        <f t="shared" si="17"/>
        <v>0</v>
      </c>
      <c r="AG35" s="43"/>
      <c r="AH35" s="32">
        <f t="shared" si="21"/>
        <v>0</v>
      </c>
    </row>
    <row r="36" spans="1:34" ht="94.15" customHeight="1" thickBot="1" x14ac:dyDescent="0.35">
      <c r="A36" s="22">
        <v>28</v>
      </c>
      <c r="B36" s="29" t="s">
        <v>51</v>
      </c>
      <c r="C36" s="30">
        <v>199471</v>
      </c>
      <c r="D36" s="31">
        <f t="shared" si="0"/>
        <v>1</v>
      </c>
      <c r="E36" s="32">
        <f t="shared" si="1"/>
        <v>1</v>
      </c>
      <c r="F36" s="32">
        <f t="shared" si="2"/>
        <v>1</v>
      </c>
      <c r="G36" s="33">
        <f t="shared" si="3"/>
        <v>199.5</v>
      </c>
      <c r="H36" s="34">
        <f t="shared" si="4"/>
        <v>0</v>
      </c>
      <c r="I36" s="43"/>
      <c r="J36" s="32">
        <f t="shared" si="5"/>
        <v>0</v>
      </c>
      <c r="K36" s="34">
        <f t="shared" si="6"/>
        <v>1</v>
      </c>
      <c r="L36" s="43">
        <v>1</v>
      </c>
      <c r="M36" s="32">
        <f t="shared" si="7"/>
        <v>199.5</v>
      </c>
      <c r="N36" s="34">
        <f t="shared" si="8"/>
        <v>0</v>
      </c>
      <c r="O36" s="43"/>
      <c r="P36" s="32">
        <f t="shared" si="9"/>
        <v>0</v>
      </c>
      <c r="Q36" s="34">
        <f t="shared" si="10"/>
        <v>0</v>
      </c>
      <c r="R36" s="43"/>
      <c r="S36" s="32">
        <f t="shared" si="11"/>
        <v>0</v>
      </c>
      <c r="T36" s="34">
        <f t="shared" si="12"/>
        <v>0</v>
      </c>
      <c r="U36" s="43"/>
      <c r="V36" s="32">
        <f t="shared" si="18"/>
        <v>0</v>
      </c>
      <c r="W36" s="34">
        <f t="shared" si="13"/>
        <v>0</v>
      </c>
      <c r="X36" s="43"/>
      <c r="Y36" s="32">
        <f t="shared" si="14"/>
        <v>0</v>
      </c>
      <c r="Z36" s="34">
        <f t="shared" si="15"/>
        <v>0</v>
      </c>
      <c r="AA36" s="43"/>
      <c r="AB36" s="32">
        <f t="shared" si="19"/>
        <v>0</v>
      </c>
      <c r="AC36" s="34">
        <f t="shared" si="16"/>
        <v>0</v>
      </c>
      <c r="AD36" s="43"/>
      <c r="AE36" s="32">
        <f t="shared" si="20"/>
        <v>0</v>
      </c>
      <c r="AF36" s="34">
        <f t="shared" si="17"/>
        <v>0</v>
      </c>
      <c r="AG36" s="43"/>
      <c r="AH36" s="32">
        <f t="shared" si="21"/>
        <v>0</v>
      </c>
    </row>
    <row r="37" spans="1:34" ht="94.15" customHeight="1" thickBot="1" x14ac:dyDescent="0.35">
      <c r="A37" s="22">
        <v>29</v>
      </c>
      <c r="B37" s="29" t="s">
        <v>52</v>
      </c>
      <c r="C37" s="30">
        <v>321266</v>
      </c>
      <c r="D37" s="31">
        <f t="shared" si="0"/>
        <v>0</v>
      </c>
      <c r="E37" s="32">
        <f t="shared" si="1"/>
        <v>0</v>
      </c>
      <c r="F37" s="32">
        <f t="shared" si="2"/>
        <v>0</v>
      </c>
      <c r="G37" s="33">
        <f t="shared" si="3"/>
        <v>0</v>
      </c>
      <c r="H37" s="34">
        <f t="shared" si="4"/>
        <v>0</v>
      </c>
      <c r="I37" s="43"/>
      <c r="J37" s="32">
        <f t="shared" si="5"/>
        <v>0</v>
      </c>
      <c r="K37" s="34">
        <f t="shared" si="6"/>
        <v>0</v>
      </c>
      <c r="L37" s="43"/>
      <c r="M37" s="32">
        <f t="shared" si="7"/>
        <v>0</v>
      </c>
      <c r="N37" s="34">
        <f t="shared" si="8"/>
        <v>0</v>
      </c>
      <c r="O37" s="43"/>
      <c r="P37" s="32">
        <f t="shared" si="9"/>
        <v>0</v>
      </c>
      <c r="Q37" s="34">
        <f t="shared" si="10"/>
        <v>0</v>
      </c>
      <c r="R37" s="43"/>
      <c r="S37" s="32">
        <f t="shared" si="11"/>
        <v>0</v>
      </c>
      <c r="T37" s="34">
        <f t="shared" si="12"/>
        <v>0</v>
      </c>
      <c r="U37" s="43"/>
      <c r="V37" s="32">
        <f t="shared" si="18"/>
        <v>0</v>
      </c>
      <c r="W37" s="34">
        <f t="shared" si="13"/>
        <v>0</v>
      </c>
      <c r="X37" s="43"/>
      <c r="Y37" s="32">
        <f t="shared" si="14"/>
        <v>0</v>
      </c>
      <c r="Z37" s="34">
        <f t="shared" si="15"/>
        <v>0</v>
      </c>
      <c r="AA37" s="43"/>
      <c r="AB37" s="32">
        <f t="shared" si="19"/>
        <v>0</v>
      </c>
      <c r="AC37" s="34">
        <f t="shared" si="16"/>
        <v>0</v>
      </c>
      <c r="AD37" s="43"/>
      <c r="AE37" s="32">
        <f t="shared" si="20"/>
        <v>0</v>
      </c>
      <c r="AF37" s="34">
        <f t="shared" si="17"/>
        <v>0</v>
      </c>
      <c r="AG37" s="43"/>
      <c r="AH37" s="32">
        <f t="shared" si="21"/>
        <v>0</v>
      </c>
    </row>
    <row r="38" spans="1:34" ht="94.15" customHeight="1" thickBot="1" x14ac:dyDescent="0.35">
      <c r="A38" s="22">
        <v>30</v>
      </c>
      <c r="B38" s="29" t="s">
        <v>53</v>
      </c>
      <c r="C38" s="30">
        <v>342536</v>
      </c>
      <c r="D38" s="31">
        <f t="shared" si="0"/>
        <v>0</v>
      </c>
      <c r="E38" s="32">
        <f t="shared" si="1"/>
        <v>0</v>
      </c>
      <c r="F38" s="32">
        <f t="shared" si="2"/>
        <v>0</v>
      </c>
      <c r="G38" s="33">
        <f t="shared" si="3"/>
        <v>0</v>
      </c>
      <c r="H38" s="34">
        <f t="shared" si="4"/>
        <v>0</v>
      </c>
      <c r="I38" s="43"/>
      <c r="J38" s="32">
        <f t="shared" si="5"/>
        <v>0</v>
      </c>
      <c r="K38" s="34">
        <f t="shared" si="6"/>
        <v>0</v>
      </c>
      <c r="L38" s="43"/>
      <c r="M38" s="32">
        <f t="shared" si="7"/>
        <v>0</v>
      </c>
      <c r="N38" s="34">
        <f t="shared" si="8"/>
        <v>0</v>
      </c>
      <c r="O38" s="43"/>
      <c r="P38" s="32">
        <f t="shared" si="9"/>
        <v>0</v>
      </c>
      <c r="Q38" s="34">
        <f t="shared" si="10"/>
        <v>0</v>
      </c>
      <c r="R38" s="43"/>
      <c r="S38" s="32">
        <f t="shared" si="11"/>
        <v>0</v>
      </c>
      <c r="T38" s="34">
        <f t="shared" si="12"/>
        <v>0</v>
      </c>
      <c r="U38" s="43"/>
      <c r="V38" s="32">
        <f t="shared" si="18"/>
        <v>0</v>
      </c>
      <c r="W38" s="34">
        <f t="shared" si="13"/>
        <v>0</v>
      </c>
      <c r="X38" s="43"/>
      <c r="Y38" s="32">
        <f t="shared" si="14"/>
        <v>0</v>
      </c>
      <c r="Z38" s="34">
        <f t="shared" si="15"/>
        <v>0</v>
      </c>
      <c r="AA38" s="43"/>
      <c r="AB38" s="32">
        <f t="shared" si="19"/>
        <v>0</v>
      </c>
      <c r="AC38" s="34">
        <f t="shared" si="16"/>
        <v>0</v>
      </c>
      <c r="AD38" s="43"/>
      <c r="AE38" s="32">
        <f t="shared" si="20"/>
        <v>0</v>
      </c>
      <c r="AF38" s="34">
        <f t="shared" si="17"/>
        <v>0</v>
      </c>
      <c r="AG38" s="43"/>
      <c r="AH38" s="32">
        <f t="shared" si="21"/>
        <v>0</v>
      </c>
    </row>
    <row r="39" spans="1:34" ht="94.15" customHeight="1" thickBot="1" x14ac:dyDescent="0.35">
      <c r="A39" s="22">
        <v>31</v>
      </c>
      <c r="B39" s="29" t="s">
        <v>54</v>
      </c>
      <c r="C39" s="30">
        <v>189140</v>
      </c>
      <c r="D39" s="31">
        <f t="shared" si="0"/>
        <v>0</v>
      </c>
      <c r="E39" s="32">
        <f t="shared" si="1"/>
        <v>0</v>
      </c>
      <c r="F39" s="32">
        <f t="shared" si="2"/>
        <v>0</v>
      </c>
      <c r="G39" s="33">
        <f t="shared" si="3"/>
        <v>0</v>
      </c>
      <c r="H39" s="34">
        <f t="shared" si="4"/>
        <v>0</v>
      </c>
      <c r="I39" s="43"/>
      <c r="J39" s="32">
        <f t="shared" si="5"/>
        <v>0</v>
      </c>
      <c r="K39" s="34">
        <f t="shared" si="6"/>
        <v>0</v>
      </c>
      <c r="L39" s="43"/>
      <c r="M39" s="32">
        <f t="shared" si="7"/>
        <v>0</v>
      </c>
      <c r="N39" s="34">
        <f t="shared" si="8"/>
        <v>0</v>
      </c>
      <c r="O39" s="43"/>
      <c r="P39" s="32">
        <f t="shared" si="9"/>
        <v>0</v>
      </c>
      <c r="Q39" s="34">
        <f t="shared" si="10"/>
        <v>0</v>
      </c>
      <c r="R39" s="43"/>
      <c r="S39" s="32">
        <f t="shared" si="11"/>
        <v>0</v>
      </c>
      <c r="T39" s="34">
        <f t="shared" si="12"/>
        <v>0</v>
      </c>
      <c r="U39" s="43"/>
      <c r="V39" s="32">
        <f t="shared" si="18"/>
        <v>0</v>
      </c>
      <c r="W39" s="34">
        <f t="shared" si="13"/>
        <v>0</v>
      </c>
      <c r="X39" s="43"/>
      <c r="Y39" s="32">
        <f t="shared" si="14"/>
        <v>0</v>
      </c>
      <c r="Z39" s="34">
        <f t="shared" si="15"/>
        <v>0</v>
      </c>
      <c r="AA39" s="43"/>
      <c r="AB39" s="32">
        <f t="shared" si="19"/>
        <v>0</v>
      </c>
      <c r="AC39" s="34">
        <f t="shared" si="16"/>
        <v>0</v>
      </c>
      <c r="AD39" s="43"/>
      <c r="AE39" s="32">
        <f t="shared" si="20"/>
        <v>0</v>
      </c>
      <c r="AF39" s="34">
        <f t="shared" si="17"/>
        <v>0</v>
      </c>
      <c r="AG39" s="43"/>
      <c r="AH39" s="32">
        <f t="shared" si="21"/>
        <v>0</v>
      </c>
    </row>
    <row r="40" spans="1:34" ht="94.15" customHeight="1" thickBot="1" x14ac:dyDescent="0.35">
      <c r="A40" s="22">
        <v>32</v>
      </c>
      <c r="B40" s="29" t="s">
        <v>55</v>
      </c>
      <c r="C40" s="30">
        <v>199471</v>
      </c>
      <c r="D40" s="31">
        <f t="shared" si="0"/>
        <v>0</v>
      </c>
      <c r="E40" s="32">
        <f t="shared" si="1"/>
        <v>0</v>
      </c>
      <c r="F40" s="32">
        <f t="shared" si="2"/>
        <v>0</v>
      </c>
      <c r="G40" s="33">
        <f t="shared" si="3"/>
        <v>0</v>
      </c>
      <c r="H40" s="34">
        <f t="shared" si="4"/>
        <v>0</v>
      </c>
      <c r="I40" s="43"/>
      <c r="J40" s="32">
        <f t="shared" si="5"/>
        <v>0</v>
      </c>
      <c r="K40" s="34">
        <f t="shared" si="6"/>
        <v>0</v>
      </c>
      <c r="L40" s="43"/>
      <c r="M40" s="32">
        <f t="shared" si="7"/>
        <v>0</v>
      </c>
      <c r="N40" s="34">
        <f t="shared" si="8"/>
        <v>0</v>
      </c>
      <c r="O40" s="43"/>
      <c r="P40" s="32">
        <f t="shared" si="9"/>
        <v>0</v>
      </c>
      <c r="Q40" s="34">
        <f t="shared" si="10"/>
        <v>0</v>
      </c>
      <c r="R40" s="43"/>
      <c r="S40" s="32">
        <f t="shared" si="11"/>
        <v>0</v>
      </c>
      <c r="T40" s="34">
        <f t="shared" si="12"/>
        <v>0</v>
      </c>
      <c r="U40" s="43"/>
      <c r="V40" s="32">
        <f t="shared" si="18"/>
        <v>0</v>
      </c>
      <c r="W40" s="34">
        <f t="shared" si="13"/>
        <v>0</v>
      </c>
      <c r="X40" s="43"/>
      <c r="Y40" s="32">
        <f t="shared" si="14"/>
        <v>0</v>
      </c>
      <c r="Z40" s="34">
        <f t="shared" si="15"/>
        <v>0</v>
      </c>
      <c r="AA40" s="43"/>
      <c r="AB40" s="32">
        <f t="shared" si="19"/>
        <v>0</v>
      </c>
      <c r="AC40" s="34">
        <f t="shared" si="16"/>
        <v>0</v>
      </c>
      <c r="AD40" s="43"/>
      <c r="AE40" s="32">
        <f t="shared" si="20"/>
        <v>0</v>
      </c>
      <c r="AF40" s="34">
        <f t="shared" si="17"/>
        <v>0</v>
      </c>
      <c r="AG40" s="43"/>
      <c r="AH40" s="32">
        <f t="shared" si="21"/>
        <v>0</v>
      </c>
    </row>
    <row r="41" spans="1:34" s="49" customFormat="1" ht="94.15" customHeight="1" thickBot="1" x14ac:dyDescent="0.35">
      <c r="A41" s="44">
        <v>33</v>
      </c>
      <c r="B41" s="45" t="s">
        <v>56</v>
      </c>
      <c r="C41" s="46">
        <v>239291</v>
      </c>
      <c r="D41" s="50">
        <f t="shared" si="0"/>
        <v>0</v>
      </c>
      <c r="E41" s="47">
        <f t="shared" si="1"/>
        <v>0</v>
      </c>
      <c r="F41" s="47">
        <f t="shared" si="2"/>
        <v>0</v>
      </c>
      <c r="G41" s="48">
        <f t="shared" si="3"/>
        <v>0</v>
      </c>
      <c r="H41" s="34">
        <f t="shared" si="4"/>
        <v>0</v>
      </c>
      <c r="I41" s="43"/>
      <c r="J41" s="47">
        <f t="shared" si="5"/>
        <v>0</v>
      </c>
      <c r="K41" s="34">
        <f t="shared" si="6"/>
        <v>0</v>
      </c>
      <c r="L41" s="43"/>
      <c r="M41" s="47">
        <f t="shared" si="7"/>
        <v>0</v>
      </c>
      <c r="N41" s="34">
        <f t="shared" si="8"/>
        <v>0</v>
      </c>
      <c r="O41" s="43"/>
      <c r="P41" s="47">
        <f t="shared" si="9"/>
        <v>0</v>
      </c>
      <c r="Q41" s="34">
        <f t="shared" si="10"/>
        <v>0</v>
      </c>
      <c r="R41" s="43"/>
      <c r="S41" s="32">
        <f t="shared" si="11"/>
        <v>0</v>
      </c>
      <c r="T41" s="34">
        <f t="shared" si="12"/>
        <v>0</v>
      </c>
      <c r="U41" s="43"/>
      <c r="V41" s="47">
        <f t="shared" si="18"/>
        <v>0</v>
      </c>
      <c r="W41" s="34">
        <f t="shared" si="13"/>
        <v>0</v>
      </c>
      <c r="X41" s="43"/>
      <c r="Y41" s="32">
        <f t="shared" si="14"/>
        <v>0</v>
      </c>
      <c r="Z41" s="34">
        <f t="shared" si="15"/>
        <v>0</v>
      </c>
      <c r="AA41" s="43"/>
      <c r="AB41" s="47">
        <f t="shared" si="19"/>
        <v>0</v>
      </c>
      <c r="AC41" s="34">
        <f t="shared" si="16"/>
        <v>0</v>
      </c>
      <c r="AD41" s="43"/>
      <c r="AE41" s="47">
        <f t="shared" si="20"/>
        <v>0</v>
      </c>
      <c r="AF41" s="34">
        <f t="shared" si="17"/>
        <v>0</v>
      </c>
      <c r="AG41" s="43"/>
      <c r="AH41" s="47">
        <f t="shared" si="21"/>
        <v>0</v>
      </c>
    </row>
    <row r="42" spans="1:34" ht="94.15" customHeight="1" thickBot="1" x14ac:dyDescent="0.35">
      <c r="A42" s="22">
        <v>34</v>
      </c>
      <c r="B42" s="29" t="s">
        <v>57</v>
      </c>
      <c r="C42" s="30">
        <v>249623</v>
      </c>
      <c r="D42" s="31">
        <f t="shared" si="0"/>
        <v>1</v>
      </c>
      <c r="E42" s="32">
        <f t="shared" si="1"/>
        <v>1</v>
      </c>
      <c r="F42" s="32">
        <f t="shared" si="2"/>
        <v>1</v>
      </c>
      <c r="G42" s="33">
        <f t="shared" si="3"/>
        <v>249.6</v>
      </c>
      <c r="H42" s="34">
        <f t="shared" si="4"/>
        <v>0</v>
      </c>
      <c r="I42" s="43"/>
      <c r="J42" s="32">
        <f t="shared" si="5"/>
        <v>0</v>
      </c>
      <c r="K42" s="34">
        <f t="shared" si="6"/>
        <v>0</v>
      </c>
      <c r="L42" s="43"/>
      <c r="M42" s="32">
        <f t="shared" si="7"/>
        <v>0</v>
      </c>
      <c r="N42" s="34">
        <f t="shared" si="8"/>
        <v>0</v>
      </c>
      <c r="O42" s="43"/>
      <c r="P42" s="32">
        <f t="shared" si="9"/>
        <v>0</v>
      </c>
      <c r="Q42" s="34">
        <f t="shared" si="10"/>
        <v>0</v>
      </c>
      <c r="R42" s="43"/>
      <c r="S42" s="32">
        <f t="shared" si="11"/>
        <v>0</v>
      </c>
      <c r="T42" s="34">
        <f t="shared" si="12"/>
        <v>0</v>
      </c>
      <c r="U42" s="43"/>
      <c r="V42" s="32">
        <f t="shared" si="18"/>
        <v>0</v>
      </c>
      <c r="W42" s="34">
        <f t="shared" si="13"/>
        <v>0</v>
      </c>
      <c r="X42" s="43"/>
      <c r="Y42" s="32">
        <f t="shared" si="14"/>
        <v>0</v>
      </c>
      <c r="Z42" s="34">
        <f t="shared" si="15"/>
        <v>0</v>
      </c>
      <c r="AA42" s="43"/>
      <c r="AB42" s="32">
        <f t="shared" si="19"/>
        <v>0</v>
      </c>
      <c r="AC42" s="34">
        <f t="shared" si="16"/>
        <v>0</v>
      </c>
      <c r="AD42" s="43"/>
      <c r="AE42" s="32">
        <f t="shared" si="20"/>
        <v>0</v>
      </c>
      <c r="AF42" s="34">
        <f t="shared" si="17"/>
        <v>1</v>
      </c>
      <c r="AG42" s="43">
        <v>1</v>
      </c>
      <c r="AH42" s="32">
        <f t="shared" si="21"/>
        <v>249.6</v>
      </c>
    </row>
    <row r="43" spans="1:34" ht="94.15" customHeight="1" thickBot="1" x14ac:dyDescent="0.35">
      <c r="A43" s="22">
        <v>35</v>
      </c>
      <c r="B43" s="29" t="s">
        <v>58</v>
      </c>
      <c r="C43" s="30">
        <v>270892</v>
      </c>
      <c r="D43" s="31">
        <f t="shared" si="0"/>
        <v>0</v>
      </c>
      <c r="E43" s="32">
        <f t="shared" si="1"/>
        <v>0</v>
      </c>
      <c r="F43" s="32">
        <f t="shared" si="2"/>
        <v>0</v>
      </c>
      <c r="G43" s="33">
        <f t="shared" si="3"/>
        <v>0</v>
      </c>
      <c r="H43" s="34">
        <f t="shared" si="4"/>
        <v>0</v>
      </c>
      <c r="I43" s="43"/>
      <c r="J43" s="32">
        <f t="shared" si="5"/>
        <v>0</v>
      </c>
      <c r="K43" s="34">
        <f t="shared" si="6"/>
        <v>0</v>
      </c>
      <c r="L43" s="43"/>
      <c r="M43" s="32">
        <f t="shared" si="7"/>
        <v>0</v>
      </c>
      <c r="N43" s="34">
        <f t="shared" si="8"/>
        <v>0</v>
      </c>
      <c r="O43" s="43"/>
      <c r="P43" s="32">
        <f t="shared" si="9"/>
        <v>0</v>
      </c>
      <c r="Q43" s="34">
        <f t="shared" si="10"/>
        <v>0</v>
      </c>
      <c r="R43" s="43"/>
      <c r="S43" s="32">
        <f t="shared" si="11"/>
        <v>0</v>
      </c>
      <c r="T43" s="34">
        <f t="shared" si="12"/>
        <v>0</v>
      </c>
      <c r="U43" s="43"/>
      <c r="V43" s="32">
        <f t="shared" si="18"/>
        <v>0</v>
      </c>
      <c r="W43" s="34">
        <f t="shared" si="13"/>
        <v>0</v>
      </c>
      <c r="X43" s="43"/>
      <c r="Y43" s="32">
        <f t="shared" si="14"/>
        <v>0</v>
      </c>
      <c r="Z43" s="34">
        <f t="shared" si="15"/>
        <v>0</v>
      </c>
      <c r="AA43" s="43"/>
      <c r="AB43" s="32">
        <f t="shared" si="19"/>
        <v>0</v>
      </c>
      <c r="AC43" s="34">
        <f t="shared" si="16"/>
        <v>0</v>
      </c>
      <c r="AD43" s="43"/>
      <c r="AE43" s="32">
        <f t="shared" si="20"/>
        <v>0</v>
      </c>
      <c r="AF43" s="34">
        <f t="shared" si="17"/>
        <v>0</v>
      </c>
      <c r="AG43" s="43"/>
      <c r="AH43" s="32">
        <f t="shared" si="21"/>
        <v>0</v>
      </c>
    </row>
    <row r="44" spans="1:34" s="49" customFormat="1" ht="94.15" customHeight="1" thickBot="1" x14ac:dyDescent="0.35">
      <c r="A44" s="44">
        <v>36</v>
      </c>
      <c r="B44" s="45" t="s">
        <v>59</v>
      </c>
      <c r="C44" s="46">
        <v>116350</v>
      </c>
      <c r="D44" s="50">
        <f t="shared" si="0"/>
        <v>6</v>
      </c>
      <c r="E44" s="47">
        <f t="shared" si="1"/>
        <v>7</v>
      </c>
      <c r="F44" s="47">
        <f t="shared" si="2"/>
        <v>5</v>
      </c>
      <c r="G44" s="48">
        <f t="shared" si="3"/>
        <v>659.4</v>
      </c>
      <c r="H44" s="34">
        <f t="shared" si="4"/>
        <v>0</v>
      </c>
      <c r="I44" s="43"/>
      <c r="J44" s="47">
        <f t="shared" si="5"/>
        <v>0</v>
      </c>
      <c r="K44" s="34">
        <f t="shared" si="6"/>
        <v>5</v>
      </c>
      <c r="L44" s="43">
        <v>5</v>
      </c>
      <c r="M44" s="47">
        <f t="shared" si="7"/>
        <v>581.79999999999995</v>
      </c>
      <c r="N44" s="34">
        <f t="shared" si="8"/>
        <v>0</v>
      </c>
      <c r="O44" s="43"/>
      <c r="P44" s="47">
        <f t="shared" si="9"/>
        <v>0</v>
      </c>
      <c r="Q44" s="34">
        <v>2</v>
      </c>
      <c r="R44" s="52">
        <v>0</v>
      </c>
      <c r="S44" s="32">
        <f>ROUND((Q44*4+R44*8)/12*C44/1000,1)</f>
        <v>77.599999999999994</v>
      </c>
      <c r="T44" s="34">
        <f t="shared" si="12"/>
        <v>0</v>
      </c>
      <c r="U44" s="43"/>
      <c r="V44" s="47">
        <f t="shared" si="18"/>
        <v>0</v>
      </c>
      <c r="W44" s="34">
        <f t="shared" si="13"/>
        <v>0</v>
      </c>
      <c r="X44" s="43"/>
      <c r="Y44" s="32">
        <f t="shared" si="14"/>
        <v>0</v>
      </c>
      <c r="Z44" s="34">
        <f t="shared" si="15"/>
        <v>0</v>
      </c>
      <c r="AA44" s="43"/>
      <c r="AB44" s="47">
        <f t="shared" si="19"/>
        <v>0</v>
      </c>
      <c r="AC44" s="34">
        <f t="shared" si="16"/>
        <v>0</v>
      </c>
      <c r="AD44" s="43"/>
      <c r="AE44" s="47">
        <f t="shared" si="20"/>
        <v>0</v>
      </c>
      <c r="AF44" s="34">
        <f t="shared" si="17"/>
        <v>0</v>
      </c>
      <c r="AG44" s="43"/>
      <c r="AH44" s="47">
        <f t="shared" si="21"/>
        <v>0</v>
      </c>
    </row>
    <row r="45" spans="1:34" ht="94.15" customHeight="1" thickBot="1" x14ac:dyDescent="0.35">
      <c r="A45" s="22">
        <v>37</v>
      </c>
      <c r="B45" s="29" t="s">
        <v>60</v>
      </c>
      <c r="C45" s="30">
        <v>249623</v>
      </c>
      <c r="D45" s="31">
        <f t="shared" si="0"/>
        <v>0</v>
      </c>
      <c r="E45" s="32">
        <f t="shared" si="1"/>
        <v>0</v>
      </c>
      <c r="F45" s="32">
        <f t="shared" si="2"/>
        <v>0</v>
      </c>
      <c r="G45" s="33">
        <f t="shared" si="3"/>
        <v>0</v>
      </c>
      <c r="H45" s="34">
        <f t="shared" si="4"/>
        <v>0</v>
      </c>
      <c r="I45" s="43"/>
      <c r="J45" s="32">
        <f t="shared" si="5"/>
        <v>0</v>
      </c>
      <c r="K45" s="34">
        <f t="shared" si="6"/>
        <v>0</v>
      </c>
      <c r="L45" s="43"/>
      <c r="M45" s="32">
        <f t="shared" si="7"/>
        <v>0</v>
      </c>
      <c r="N45" s="34">
        <f t="shared" si="8"/>
        <v>0</v>
      </c>
      <c r="O45" s="43"/>
      <c r="P45" s="32">
        <f t="shared" si="9"/>
        <v>0</v>
      </c>
      <c r="Q45" s="34">
        <f t="shared" si="10"/>
        <v>0</v>
      </c>
      <c r="R45" s="43"/>
      <c r="S45" s="32">
        <f t="shared" si="11"/>
        <v>0</v>
      </c>
      <c r="T45" s="34">
        <f t="shared" si="12"/>
        <v>0</v>
      </c>
      <c r="U45" s="43"/>
      <c r="V45" s="32">
        <f t="shared" si="18"/>
        <v>0</v>
      </c>
      <c r="W45" s="34">
        <f t="shared" si="13"/>
        <v>0</v>
      </c>
      <c r="X45" s="43"/>
      <c r="Y45" s="32">
        <f t="shared" si="14"/>
        <v>0</v>
      </c>
      <c r="Z45" s="34">
        <f t="shared" si="15"/>
        <v>0</v>
      </c>
      <c r="AA45" s="43"/>
      <c r="AB45" s="32">
        <f t="shared" si="19"/>
        <v>0</v>
      </c>
      <c r="AC45" s="34">
        <f t="shared" si="16"/>
        <v>0</v>
      </c>
      <c r="AD45" s="43"/>
      <c r="AE45" s="32">
        <f t="shared" si="20"/>
        <v>0</v>
      </c>
      <c r="AF45" s="34">
        <f t="shared" si="17"/>
        <v>0</v>
      </c>
      <c r="AG45" s="43"/>
      <c r="AH45" s="32">
        <f t="shared" si="21"/>
        <v>0</v>
      </c>
    </row>
    <row r="46" spans="1:34" ht="94.15" customHeight="1" thickBot="1" x14ac:dyDescent="0.35">
      <c r="A46" s="22">
        <v>38</v>
      </c>
      <c r="B46" s="29" t="s">
        <v>61</v>
      </c>
      <c r="C46" s="30">
        <v>270892</v>
      </c>
      <c r="D46" s="31">
        <f t="shared" si="0"/>
        <v>0</v>
      </c>
      <c r="E46" s="32">
        <f t="shared" si="1"/>
        <v>0</v>
      </c>
      <c r="F46" s="32">
        <f t="shared" si="2"/>
        <v>0</v>
      </c>
      <c r="G46" s="33">
        <f t="shared" si="3"/>
        <v>0</v>
      </c>
      <c r="H46" s="34">
        <f t="shared" si="4"/>
        <v>0</v>
      </c>
      <c r="I46" s="43"/>
      <c r="J46" s="32">
        <f t="shared" si="5"/>
        <v>0</v>
      </c>
      <c r="K46" s="34">
        <f t="shared" si="6"/>
        <v>0</v>
      </c>
      <c r="L46" s="43"/>
      <c r="M46" s="32">
        <f t="shared" si="7"/>
        <v>0</v>
      </c>
      <c r="N46" s="34">
        <f t="shared" si="8"/>
        <v>0</v>
      </c>
      <c r="O46" s="43"/>
      <c r="P46" s="32">
        <f t="shared" si="9"/>
        <v>0</v>
      </c>
      <c r="Q46" s="34">
        <f t="shared" si="10"/>
        <v>0</v>
      </c>
      <c r="R46" s="43"/>
      <c r="S46" s="32">
        <f t="shared" si="11"/>
        <v>0</v>
      </c>
      <c r="T46" s="34">
        <f t="shared" si="12"/>
        <v>0</v>
      </c>
      <c r="U46" s="43"/>
      <c r="V46" s="32">
        <f t="shared" si="18"/>
        <v>0</v>
      </c>
      <c r="W46" s="34">
        <f t="shared" si="13"/>
        <v>0</v>
      </c>
      <c r="X46" s="43"/>
      <c r="Y46" s="32">
        <f t="shared" si="14"/>
        <v>0</v>
      </c>
      <c r="Z46" s="34">
        <f t="shared" si="15"/>
        <v>0</v>
      </c>
      <c r="AA46" s="43"/>
      <c r="AB46" s="32">
        <f t="shared" si="19"/>
        <v>0</v>
      </c>
      <c r="AC46" s="34">
        <f t="shared" si="16"/>
        <v>0</v>
      </c>
      <c r="AD46" s="43"/>
      <c r="AE46" s="32">
        <f t="shared" si="20"/>
        <v>0</v>
      </c>
      <c r="AF46" s="34">
        <f t="shared" si="17"/>
        <v>0</v>
      </c>
      <c r="AG46" s="43"/>
      <c r="AH46" s="32">
        <f t="shared" si="21"/>
        <v>0</v>
      </c>
    </row>
    <row r="47" spans="1:34" ht="75" x14ac:dyDescent="0.3">
      <c r="A47" s="53">
        <v>39</v>
      </c>
      <c r="B47" s="54" t="s">
        <v>62</v>
      </c>
      <c r="C47" s="30">
        <v>473976</v>
      </c>
      <c r="D47" s="31">
        <f t="shared" si="0"/>
        <v>0</v>
      </c>
      <c r="E47" s="32">
        <f t="shared" si="1"/>
        <v>0</v>
      </c>
      <c r="F47" s="32">
        <f t="shared" si="2"/>
        <v>0</v>
      </c>
      <c r="G47" s="33">
        <f t="shared" si="3"/>
        <v>0</v>
      </c>
      <c r="H47" s="34">
        <f t="shared" si="4"/>
        <v>0</v>
      </c>
      <c r="I47" s="43"/>
      <c r="J47" s="32">
        <f t="shared" si="5"/>
        <v>0</v>
      </c>
      <c r="K47" s="34">
        <f t="shared" si="6"/>
        <v>0</v>
      </c>
      <c r="L47" s="43"/>
      <c r="M47" s="32">
        <f t="shared" si="7"/>
        <v>0</v>
      </c>
      <c r="N47" s="34">
        <f t="shared" si="8"/>
        <v>0</v>
      </c>
      <c r="O47" s="43"/>
      <c r="P47" s="32">
        <f t="shared" si="9"/>
        <v>0</v>
      </c>
      <c r="Q47" s="34">
        <f t="shared" si="10"/>
        <v>0</v>
      </c>
      <c r="R47" s="43"/>
      <c r="S47" s="32">
        <f t="shared" si="11"/>
        <v>0</v>
      </c>
      <c r="T47" s="34">
        <f t="shared" si="12"/>
        <v>0</v>
      </c>
      <c r="U47" s="43"/>
      <c r="V47" s="32">
        <f t="shared" si="18"/>
        <v>0</v>
      </c>
      <c r="W47" s="34">
        <f t="shared" si="13"/>
        <v>0</v>
      </c>
      <c r="X47" s="43"/>
      <c r="Y47" s="32">
        <f t="shared" si="14"/>
        <v>0</v>
      </c>
      <c r="Z47" s="34">
        <f t="shared" si="15"/>
        <v>0</v>
      </c>
      <c r="AA47" s="43"/>
      <c r="AB47" s="32">
        <f t="shared" si="19"/>
        <v>0</v>
      </c>
      <c r="AC47" s="34">
        <f t="shared" si="16"/>
        <v>0</v>
      </c>
      <c r="AD47" s="43"/>
      <c r="AE47" s="32">
        <f t="shared" si="20"/>
        <v>0</v>
      </c>
      <c r="AF47" s="34">
        <f t="shared" si="17"/>
        <v>0</v>
      </c>
      <c r="AG47" s="43"/>
      <c r="AH47" s="32">
        <f t="shared" si="21"/>
        <v>0</v>
      </c>
    </row>
    <row r="48" spans="1:34" ht="75" x14ac:dyDescent="0.3">
      <c r="A48" s="25">
        <v>40</v>
      </c>
      <c r="B48" s="55" t="s">
        <v>63</v>
      </c>
      <c r="C48" s="30">
        <v>395918</v>
      </c>
      <c r="D48" s="31">
        <f t="shared" si="0"/>
        <v>0</v>
      </c>
      <c r="E48" s="32">
        <f t="shared" si="1"/>
        <v>0</v>
      </c>
      <c r="F48" s="32">
        <f t="shared" si="2"/>
        <v>0</v>
      </c>
      <c r="G48" s="33">
        <f t="shared" si="3"/>
        <v>0</v>
      </c>
      <c r="H48" s="34">
        <f t="shared" si="4"/>
        <v>0</v>
      </c>
      <c r="I48" s="43"/>
      <c r="J48" s="32">
        <f t="shared" si="5"/>
        <v>0</v>
      </c>
      <c r="K48" s="34">
        <f t="shared" si="6"/>
        <v>0</v>
      </c>
      <c r="L48" s="43"/>
      <c r="M48" s="32">
        <f t="shared" si="7"/>
        <v>0</v>
      </c>
      <c r="N48" s="34">
        <f t="shared" si="8"/>
        <v>0</v>
      </c>
      <c r="O48" s="43"/>
      <c r="P48" s="32">
        <f t="shared" si="9"/>
        <v>0</v>
      </c>
      <c r="Q48" s="34">
        <f t="shared" si="10"/>
        <v>0</v>
      </c>
      <c r="R48" s="43"/>
      <c r="S48" s="32">
        <f t="shared" si="11"/>
        <v>0</v>
      </c>
      <c r="T48" s="34">
        <f t="shared" si="12"/>
        <v>0</v>
      </c>
      <c r="U48" s="43"/>
      <c r="V48" s="32">
        <f t="shared" si="18"/>
        <v>0</v>
      </c>
      <c r="W48" s="34">
        <f t="shared" si="13"/>
        <v>0</v>
      </c>
      <c r="X48" s="43"/>
      <c r="Y48" s="32">
        <f t="shared" si="14"/>
        <v>0</v>
      </c>
      <c r="Z48" s="34">
        <f t="shared" si="15"/>
        <v>0</v>
      </c>
      <c r="AA48" s="43"/>
      <c r="AB48" s="32">
        <f t="shared" si="19"/>
        <v>0</v>
      </c>
      <c r="AC48" s="34">
        <f t="shared" si="16"/>
        <v>0</v>
      </c>
      <c r="AD48" s="43"/>
      <c r="AE48" s="32">
        <f t="shared" si="20"/>
        <v>0</v>
      </c>
      <c r="AF48" s="34">
        <f t="shared" si="17"/>
        <v>0</v>
      </c>
      <c r="AG48" s="43"/>
      <c r="AH48" s="32">
        <f t="shared" si="21"/>
        <v>0</v>
      </c>
    </row>
    <row r="49" spans="1:34" ht="75" x14ac:dyDescent="0.3">
      <c r="A49" s="25">
        <v>41</v>
      </c>
      <c r="B49" s="55" t="s">
        <v>64</v>
      </c>
      <c r="C49" s="30">
        <v>298728</v>
      </c>
      <c r="D49" s="31">
        <f t="shared" si="0"/>
        <v>0</v>
      </c>
      <c r="E49" s="32">
        <f t="shared" si="1"/>
        <v>0</v>
      </c>
      <c r="F49" s="32">
        <f t="shared" si="2"/>
        <v>0</v>
      </c>
      <c r="G49" s="33">
        <f t="shared" si="3"/>
        <v>0</v>
      </c>
      <c r="H49" s="34">
        <f t="shared" si="4"/>
        <v>0</v>
      </c>
      <c r="I49" s="43"/>
      <c r="J49" s="32">
        <f t="shared" si="5"/>
        <v>0</v>
      </c>
      <c r="K49" s="34">
        <f t="shared" si="6"/>
        <v>0</v>
      </c>
      <c r="L49" s="43"/>
      <c r="M49" s="32">
        <f t="shared" si="7"/>
        <v>0</v>
      </c>
      <c r="N49" s="34">
        <f t="shared" si="8"/>
        <v>0</v>
      </c>
      <c r="O49" s="43"/>
      <c r="P49" s="32">
        <f t="shared" si="9"/>
        <v>0</v>
      </c>
      <c r="Q49" s="34">
        <f t="shared" si="10"/>
        <v>0</v>
      </c>
      <c r="R49" s="43"/>
      <c r="S49" s="32">
        <f t="shared" si="11"/>
        <v>0</v>
      </c>
      <c r="T49" s="34">
        <f t="shared" si="12"/>
        <v>0</v>
      </c>
      <c r="U49" s="43"/>
      <c r="V49" s="32">
        <f t="shared" si="18"/>
        <v>0</v>
      </c>
      <c r="W49" s="34">
        <f t="shared" si="13"/>
        <v>0</v>
      </c>
      <c r="X49" s="43"/>
      <c r="Y49" s="32">
        <f t="shared" si="14"/>
        <v>0</v>
      </c>
      <c r="Z49" s="34">
        <f t="shared" si="15"/>
        <v>0</v>
      </c>
      <c r="AA49" s="43"/>
      <c r="AB49" s="32">
        <f t="shared" si="19"/>
        <v>0</v>
      </c>
      <c r="AC49" s="34">
        <f t="shared" si="16"/>
        <v>0</v>
      </c>
      <c r="AD49" s="43"/>
      <c r="AE49" s="32">
        <f t="shared" si="20"/>
        <v>0</v>
      </c>
      <c r="AF49" s="34">
        <f t="shared" si="17"/>
        <v>0</v>
      </c>
      <c r="AG49" s="43"/>
      <c r="AH49" s="32">
        <f t="shared" si="21"/>
        <v>0</v>
      </c>
    </row>
    <row r="50" spans="1:34" ht="75.75" thickBot="1" x14ac:dyDescent="0.35">
      <c r="A50" s="22">
        <v>42</v>
      </c>
      <c r="B50" s="29" t="s">
        <v>65</v>
      </c>
      <c r="C50" s="30">
        <v>266502</v>
      </c>
      <c r="D50" s="31">
        <f t="shared" si="0"/>
        <v>0</v>
      </c>
      <c r="E50" s="32">
        <f t="shared" si="1"/>
        <v>0</v>
      </c>
      <c r="F50" s="32">
        <f t="shared" si="2"/>
        <v>0</v>
      </c>
      <c r="G50" s="33">
        <f t="shared" si="3"/>
        <v>0</v>
      </c>
      <c r="H50" s="34">
        <f t="shared" si="4"/>
        <v>0</v>
      </c>
      <c r="I50" s="43"/>
      <c r="J50" s="32">
        <f t="shared" si="5"/>
        <v>0</v>
      </c>
      <c r="K50" s="34">
        <f t="shared" si="6"/>
        <v>0</v>
      </c>
      <c r="L50" s="43"/>
      <c r="M50" s="32">
        <f t="shared" si="7"/>
        <v>0</v>
      </c>
      <c r="N50" s="34">
        <f t="shared" si="8"/>
        <v>0</v>
      </c>
      <c r="O50" s="43"/>
      <c r="P50" s="32">
        <f t="shared" si="9"/>
        <v>0</v>
      </c>
      <c r="Q50" s="34">
        <f t="shared" si="10"/>
        <v>0</v>
      </c>
      <c r="R50" s="43"/>
      <c r="S50" s="32">
        <f t="shared" si="11"/>
        <v>0</v>
      </c>
      <c r="T50" s="34">
        <f t="shared" si="12"/>
        <v>0</v>
      </c>
      <c r="U50" s="43"/>
      <c r="V50" s="32">
        <f t="shared" si="18"/>
        <v>0</v>
      </c>
      <c r="W50" s="34">
        <f t="shared" si="13"/>
        <v>0</v>
      </c>
      <c r="X50" s="43"/>
      <c r="Y50" s="32">
        <f t="shared" si="14"/>
        <v>0</v>
      </c>
      <c r="Z50" s="34">
        <f t="shared" si="15"/>
        <v>0</v>
      </c>
      <c r="AA50" s="43"/>
      <c r="AB50" s="32">
        <f t="shared" si="19"/>
        <v>0</v>
      </c>
      <c r="AC50" s="34">
        <f t="shared" si="16"/>
        <v>0</v>
      </c>
      <c r="AD50" s="43"/>
      <c r="AE50" s="32">
        <f t="shared" si="20"/>
        <v>0</v>
      </c>
      <c r="AF50" s="34">
        <f t="shared" si="17"/>
        <v>0</v>
      </c>
      <c r="AG50" s="43"/>
      <c r="AH50" s="32">
        <f t="shared" si="21"/>
        <v>0</v>
      </c>
    </row>
    <row r="51" spans="1:34" ht="75.75" thickBot="1" x14ac:dyDescent="0.35">
      <c r="A51" s="22">
        <v>43</v>
      </c>
      <c r="B51" s="29" t="s">
        <v>66</v>
      </c>
      <c r="C51" s="30">
        <v>147379</v>
      </c>
      <c r="D51" s="31">
        <f t="shared" si="0"/>
        <v>0</v>
      </c>
      <c r="E51" s="32">
        <f t="shared" si="1"/>
        <v>0</v>
      </c>
      <c r="F51" s="32">
        <f t="shared" si="2"/>
        <v>0</v>
      </c>
      <c r="G51" s="33">
        <f t="shared" si="3"/>
        <v>0</v>
      </c>
      <c r="H51" s="34">
        <f t="shared" si="4"/>
        <v>0</v>
      </c>
      <c r="I51" s="43"/>
      <c r="J51" s="32">
        <f t="shared" si="5"/>
        <v>0</v>
      </c>
      <c r="K51" s="34">
        <f t="shared" si="6"/>
        <v>0</v>
      </c>
      <c r="L51" s="43"/>
      <c r="M51" s="32">
        <f t="shared" si="7"/>
        <v>0</v>
      </c>
      <c r="N51" s="34">
        <f t="shared" si="8"/>
        <v>0</v>
      </c>
      <c r="O51" s="43"/>
      <c r="P51" s="32">
        <f t="shared" si="9"/>
        <v>0</v>
      </c>
      <c r="Q51" s="34">
        <f t="shared" si="10"/>
        <v>0</v>
      </c>
      <c r="R51" s="43"/>
      <c r="S51" s="32">
        <f t="shared" si="11"/>
        <v>0</v>
      </c>
      <c r="T51" s="34">
        <f t="shared" si="12"/>
        <v>0</v>
      </c>
      <c r="U51" s="43"/>
      <c r="V51" s="32">
        <f t="shared" si="18"/>
        <v>0</v>
      </c>
      <c r="W51" s="34">
        <f t="shared" si="13"/>
        <v>0</v>
      </c>
      <c r="X51" s="43"/>
      <c r="Y51" s="32">
        <f t="shared" si="14"/>
        <v>0</v>
      </c>
      <c r="Z51" s="34">
        <f t="shared" si="15"/>
        <v>0</v>
      </c>
      <c r="AA51" s="43"/>
      <c r="AB51" s="32">
        <f t="shared" si="19"/>
        <v>0</v>
      </c>
      <c r="AC51" s="34">
        <f t="shared" si="16"/>
        <v>0</v>
      </c>
      <c r="AD51" s="43"/>
      <c r="AE51" s="32">
        <f t="shared" si="20"/>
        <v>0</v>
      </c>
      <c r="AF51" s="34">
        <f t="shared" si="17"/>
        <v>0</v>
      </c>
      <c r="AG51" s="43"/>
      <c r="AH51" s="32">
        <f t="shared" si="21"/>
        <v>0</v>
      </c>
    </row>
    <row r="52" spans="1:34" ht="75" x14ac:dyDescent="0.3">
      <c r="A52" s="53">
        <v>44</v>
      </c>
      <c r="B52" s="56" t="s">
        <v>67</v>
      </c>
      <c r="C52" s="30">
        <v>90196</v>
      </c>
      <c r="D52" s="31">
        <f t="shared" si="0"/>
        <v>0</v>
      </c>
      <c r="E52" s="32">
        <f t="shared" si="1"/>
        <v>0</v>
      </c>
      <c r="F52" s="32">
        <f t="shared" si="2"/>
        <v>0</v>
      </c>
      <c r="G52" s="33">
        <f t="shared" si="3"/>
        <v>0</v>
      </c>
      <c r="H52" s="34">
        <f t="shared" si="4"/>
        <v>0</v>
      </c>
      <c r="I52" s="43"/>
      <c r="J52" s="32">
        <f t="shared" si="5"/>
        <v>0</v>
      </c>
      <c r="K52" s="34">
        <f t="shared" si="6"/>
        <v>0</v>
      </c>
      <c r="L52" s="43"/>
      <c r="M52" s="32">
        <f t="shared" si="7"/>
        <v>0</v>
      </c>
      <c r="N52" s="34">
        <f t="shared" si="8"/>
        <v>0</v>
      </c>
      <c r="O52" s="43"/>
      <c r="P52" s="32">
        <f t="shared" si="9"/>
        <v>0</v>
      </c>
      <c r="Q52" s="34">
        <f t="shared" si="10"/>
        <v>0</v>
      </c>
      <c r="R52" s="43"/>
      <c r="S52" s="32">
        <f t="shared" si="11"/>
        <v>0</v>
      </c>
      <c r="T52" s="34">
        <f t="shared" si="12"/>
        <v>0</v>
      </c>
      <c r="U52" s="43"/>
      <c r="V52" s="32">
        <f t="shared" si="18"/>
        <v>0</v>
      </c>
      <c r="W52" s="34">
        <f t="shared" si="13"/>
        <v>0</v>
      </c>
      <c r="X52" s="43"/>
      <c r="Y52" s="32">
        <f t="shared" si="14"/>
        <v>0</v>
      </c>
      <c r="Z52" s="34">
        <f t="shared" si="15"/>
        <v>0</v>
      </c>
      <c r="AA52" s="43"/>
      <c r="AB52" s="32">
        <f t="shared" si="19"/>
        <v>0</v>
      </c>
      <c r="AC52" s="34">
        <f t="shared" si="16"/>
        <v>0</v>
      </c>
      <c r="AD52" s="43"/>
      <c r="AE52" s="32">
        <f t="shared" si="20"/>
        <v>0</v>
      </c>
      <c r="AF52" s="34">
        <f t="shared" si="17"/>
        <v>0</v>
      </c>
      <c r="AG52" s="43"/>
      <c r="AH52" s="32">
        <f t="shared" si="21"/>
        <v>0</v>
      </c>
    </row>
    <row r="53" spans="1:34" s="42" customFormat="1" ht="56.25" x14ac:dyDescent="0.3">
      <c r="A53" s="57">
        <v>45</v>
      </c>
      <c r="B53" s="58" t="s">
        <v>68</v>
      </c>
      <c r="C53" s="38">
        <v>96975</v>
      </c>
      <c r="D53" s="39">
        <f t="shared" si="0"/>
        <v>298</v>
      </c>
      <c r="E53" s="40">
        <f t="shared" si="1"/>
        <v>298</v>
      </c>
      <c r="F53" s="40">
        <f t="shared" si="2"/>
        <v>298</v>
      </c>
      <c r="G53" s="41">
        <f t="shared" si="3"/>
        <v>28898.7</v>
      </c>
      <c r="H53" s="34">
        <f t="shared" si="4"/>
        <v>36</v>
      </c>
      <c r="I53" s="51">
        <v>36</v>
      </c>
      <c r="J53" s="40">
        <f t="shared" si="5"/>
        <v>3491.1</v>
      </c>
      <c r="K53" s="34">
        <f t="shared" si="6"/>
        <v>37</v>
      </c>
      <c r="L53" s="51">
        <v>37</v>
      </c>
      <c r="M53" s="40">
        <f t="shared" si="7"/>
        <v>3588.1</v>
      </c>
      <c r="N53" s="34">
        <f t="shared" si="8"/>
        <v>50</v>
      </c>
      <c r="O53" s="51">
        <v>50</v>
      </c>
      <c r="P53" s="40">
        <f t="shared" si="9"/>
        <v>4848.8</v>
      </c>
      <c r="Q53" s="34">
        <f t="shared" si="10"/>
        <v>69</v>
      </c>
      <c r="R53" s="51">
        <v>69</v>
      </c>
      <c r="S53" s="32">
        <f t="shared" si="11"/>
        <v>6691.3</v>
      </c>
      <c r="T53" s="34">
        <f t="shared" si="12"/>
        <v>18</v>
      </c>
      <c r="U53" s="51">
        <v>18</v>
      </c>
      <c r="V53" s="40">
        <f t="shared" si="18"/>
        <v>1745.6</v>
      </c>
      <c r="W53" s="34">
        <f t="shared" si="13"/>
        <v>0</v>
      </c>
      <c r="X53" s="51"/>
      <c r="Y53" s="32">
        <f t="shared" si="14"/>
        <v>0</v>
      </c>
      <c r="Z53" s="34">
        <f t="shared" si="15"/>
        <v>0</v>
      </c>
      <c r="AA53" s="51"/>
      <c r="AB53" s="40">
        <f t="shared" si="19"/>
        <v>0</v>
      </c>
      <c r="AC53" s="34">
        <f t="shared" si="16"/>
        <v>75</v>
      </c>
      <c r="AD53" s="51">
        <v>75</v>
      </c>
      <c r="AE53" s="40">
        <f t="shared" si="20"/>
        <v>7273.1</v>
      </c>
      <c r="AF53" s="34">
        <f t="shared" si="17"/>
        <v>13</v>
      </c>
      <c r="AG53" s="51">
        <v>13</v>
      </c>
      <c r="AH53" s="40">
        <f t="shared" si="21"/>
        <v>1260.7</v>
      </c>
    </row>
    <row r="54" spans="1:34" ht="94.5" thickBot="1" x14ac:dyDescent="0.35">
      <c r="A54" s="22">
        <v>46</v>
      </c>
      <c r="B54" s="29" t="s">
        <v>69</v>
      </c>
      <c r="C54" s="30">
        <v>106049</v>
      </c>
      <c r="D54" s="31">
        <f t="shared" si="0"/>
        <v>0</v>
      </c>
      <c r="E54" s="32">
        <f t="shared" si="1"/>
        <v>0</v>
      </c>
      <c r="F54" s="32">
        <f t="shared" si="2"/>
        <v>0</v>
      </c>
      <c r="G54" s="33">
        <f t="shared" si="3"/>
        <v>0</v>
      </c>
      <c r="H54" s="34">
        <f t="shared" si="4"/>
        <v>0</v>
      </c>
      <c r="I54" s="43"/>
      <c r="J54" s="32">
        <f t="shared" si="5"/>
        <v>0</v>
      </c>
      <c r="K54" s="34">
        <f t="shared" si="6"/>
        <v>0</v>
      </c>
      <c r="L54" s="43"/>
      <c r="M54" s="32">
        <f t="shared" si="7"/>
        <v>0</v>
      </c>
      <c r="N54" s="34">
        <f t="shared" si="8"/>
        <v>0</v>
      </c>
      <c r="O54" s="43"/>
      <c r="P54" s="32">
        <f t="shared" si="9"/>
        <v>0</v>
      </c>
      <c r="Q54" s="34">
        <f t="shared" si="10"/>
        <v>0</v>
      </c>
      <c r="R54" s="43"/>
      <c r="S54" s="32">
        <f t="shared" si="11"/>
        <v>0</v>
      </c>
      <c r="T54" s="34">
        <f t="shared" si="12"/>
        <v>0</v>
      </c>
      <c r="U54" s="43"/>
      <c r="V54" s="32">
        <f t="shared" si="18"/>
        <v>0</v>
      </c>
      <c r="W54" s="34">
        <f t="shared" si="13"/>
        <v>0</v>
      </c>
      <c r="X54" s="43"/>
      <c r="Y54" s="32">
        <f t="shared" si="14"/>
        <v>0</v>
      </c>
      <c r="Z54" s="34">
        <f t="shared" si="15"/>
        <v>0</v>
      </c>
      <c r="AA54" s="43"/>
      <c r="AB54" s="32">
        <f t="shared" si="19"/>
        <v>0</v>
      </c>
      <c r="AC54" s="34">
        <f t="shared" si="16"/>
        <v>0</v>
      </c>
      <c r="AD54" s="43"/>
      <c r="AE54" s="32">
        <f t="shared" si="20"/>
        <v>0</v>
      </c>
      <c r="AF54" s="34">
        <f t="shared" si="17"/>
        <v>0</v>
      </c>
      <c r="AG54" s="43">
        <v>0</v>
      </c>
      <c r="AH54" s="32">
        <f t="shared" si="21"/>
        <v>0</v>
      </c>
    </row>
    <row r="55" spans="1:34" ht="94.5" thickBot="1" x14ac:dyDescent="0.35">
      <c r="A55" s="22">
        <v>47</v>
      </c>
      <c r="B55" s="29" t="s">
        <v>70</v>
      </c>
      <c r="C55" s="30">
        <v>326641</v>
      </c>
      <c r="D55" s="31">
        <f t="shared" si="0"/>
        <v>0</v>
      </c>
      <c r="E55" s="32">
        <f t="shared" si="1"/>
        <v>0</v>
      </c>
      <c r="F55" s="32">
        <f t="shared" si="2"/>
        <v>0</v>
      </c>
      <c r="G55" s="33">
        <f t="shared" si="3"/>
        <v>0</v>
      </c>
      <c r="H55" s="34">
        <f t="shared" si="4"/>
        <v>0</v>
      </c>
      <c r="I55" s="43"/>
      <c r="J55" s="32">
        <f t="shared" si="5"/>
        <v>0</v>
      </c>
      <c r="K55" s="34">
        <f t="shared" si="6"/>
        <v>0</v>
      </c>
      <c r="L55" s="43"/>
      <c r="M55" s="32">
        <f t="shared" si="7"/>
        <v>0</v>
      </c>
      <c r="N55" s="34">
        <f t="shared" si="8"/>
        <v>0</v>
      </c>
      <c r="O55" s="43"/>
      <c r="P55" s="32">
        <f t="shared" si="9"/>
        <v>0</v>
      </c>
      <c r="Q55" s="34">
        <f t="shared" si="10"/>
        <v>0</v>
      </c>
      <c r="R55" s="43"/>
      <c r="S55" s="32">
        <f t="shared" si="11"/>
        <v>0</v>
      </c>
      <c r="T55" s="34">
        <f t="shared" si="12"/>
        <v>0</v>
      </c>
      <c r="U55" s="43"/>
      <c r="V55" s="32">
        <f t="shared" si="18"/>
        <v>0</v>
      </c>
      <c r="W55" s="34">
        <f t="shared" si="13"/>
        <v>0</v>
      </c>
      <c r="X55" s="43"/>
      <c r="Y55" s="32">
        <f t="shared" si="14"/>
        <v>0</v>
      </c>
      <c r="Z55" s="34">
        <f t="shared" si="15"/>
        <v>0</v>
      </c>
      <c r="AA55" s="43"/>
      <c r="AB55" s="32">
        <f t="shared" si="19"/>
        <v>0</v>
      </c>
      <c r="AC55" s="34">
        <f t="shared" si="16"/>
        <v>0</v>
      </c>
      <c r="AD55" s="43"/>
      <c r="AE55" s="32">
        <f t="shared" si="20"/>
        <v>0</v>
      </c>
      <c r="AF55" s="34">
        <f t="shared" si="17"/>
        <v>0</v>
      </c>
      <c r="AG55" s="43"/>
      <c r="AH55" s="32">
        <f t="shared" si="21"/>
        <v>0</v>
      </c>
    </row>
    <row r="56" spans="1:34" ht="94.5" thickBot="1" x14ac:dyDescent="0.35">
      <c r="A56" s="22">
        <v>48</v>
      </c>
      <c r="B56" s="29" t="s">
        <v>71</v>
      </c>
      <c r="C56" s="30">
        <v>349700</v>
      </c>
      <c r="D56" s="31">
        <f t="shared" si="0"/>
        <v>0</v>
      </c>
      <c r="E56" s="32">
        <f t="shared" si="1"/>
        <v>0</v>
      </c>
      <c r="F56" s="32">
        <f t="shared" si="2"/>
        <v>0</v>
      </c>
      <c r="G56" s="33">
        <f t="shared" si="3"/>
        <v>0</v>
      </c>
      <c r="H56" s="34">
        <f t="shared" si="4"/>
        <v>0</v>
      </c>
      <c r="I56" s="43"/>
      <c r="J56" s="32">
        <f t="shared" si="5"/>
        <v>0</v>
      </c>
      <c r="K56" s="34">
        <f t="shared" si="6"/>
        <v>0</v>
      </c>
      <c r="L56" s="43"/>
      <c r="M56" s="32">
        <f t="shared" si="7"/>
        <v>0</v>
      </c>
      <c r="N56" s="34">
        <f t="shared" si="8"/>
        <v>0</v>
      </c>
      <c r="O56" s="43"/>
      <c r="P56" s="32">
        <f t="shared" si="9"/>
        <v>0</v>
      </c>
      <c r="Q56" s="34">
        <f t="shared" si="10"/>
        <v>0</v>
      </c>
      <c r="R56" s="43"/>
      <c r="S56" s="32">
        <f t="shared" si="11"/>
        <v>0</v>
      </c>
      <c r="T56" s="34">
        <f t="shared" si="12"/>
        <v>0</v>
      </c>
      <c r="U56" s="43"/>
      <c r="V56" s="32">
        <f t="shared" si="18"/>
        <v>0</v>
      </c>
      <c r="W56" s="34">
        <f t="shared" si="13"/>
        <v>0</v>
      </c>
      <c r="X56" s="43"/>
      <c r="Y56" s="32">
        <f t="shared" si="14"/>
        <v>0</v>
      </c>
      <c r="Z56" s="34">
        <f t="shared" si="15"/>
        <v>0</v>
      </c>
      <c r="AA56" s="43"/>
      <c r="AB56" s="32">
        <f t="shared" si="19"/>
        <v>0</v>
      </c>
      <c r="AC56" s="34">
        <f t="shared" si="16"/>
        <v>0</v>
      </c>
      <c r="AD56" s="43"/>
      <c r="AE56" s="32">
        <f t="shared" si="20"/>
        <v>0</v>
      </c>
      <c r="AF56" s="34">
        <f t="shared" si="17"/>
        <v>0</v>
      </c>
      <c r="AG56" s="43"/>
      <c r="AH56" s="32">
        <f t="shared" si="21"/>
        <v>0</v>
      </c>
    </row>
    <row r="57" spans="1:34" ht="94.15" customHeight="1" thickBot="1" x14ac:dyDescent="0.35">
      <c r="A57" s="22">
        <v>49</v>
      </c>
      <c r="B57" s="29" t="s">
        <v>72</v>
      </c>
      <c r="C57" s="30">
        <v>193439</v>
      </c>
      <c r="D57" s="31">
        <f t="shared" si="0"/>
        <v>0</v>
      </c>
      <c r="E57" s="32">
        <f t="shared" si="1"/>
        <v>0</v>
      </c>
      <c r="F57" s="32">
        <f t="shared" si="2"/>
        <v>0</v>
      </c>
      <c r="G57" s="33">
        <f t="shared" si="3"/>
        <v>0</v>
      </c>
      <c r="H57" s="34">
        <f t="shared" si="4"/>
        <v>0</v>
      </c>
      <c r="I57" s="43"/>
      <c r="J57" s="32">
        <f t="shared" si="5"/>
        <v>0</v>
      </c>
      <c r="K57" s="34">
        <f t="shared" si="6"/>
        <v>0</v>
      </c>
      <c r="L57" s="43"/>
      <c r="M57" s="32">
        <f t="shared" si="7"/>
        <v>0</v>
      </c>
      <c r="N57" s="34">
        <f t="shared" si="8"/>
        <v>0</v>
      </c>
      <c r="O57" s="43"/>
      <c r="P57" s="32">
        <f t="shared" si="9"/>
        <v>0</v>
      </c>
      <c r="Q57" s="34">
        <f t="shared" si="10"/>
        <v>0</v>
      </c>
      <c r="R57" s="43"/>
      <c r="S57" s="32">
        <f t="shared" si="11"/>
        <v>0</v>
      </c>
      <c r="T57" s="34">
        <f t="shared" si="12"/>
        <v>0</v>
      </c>
      <c r="U57" s="43"/>
      <c r="V57" s="32">
        <f t="shared" si="18"/>
        <v>0</v>
      </c>
      <c r="W57" s="34">
        <f t="shared" si="13"/>
        <v>0</v>
      </c>
      <c r="X57" s="43"/>
      <c r="Y57" s="32">
        <f t="shared" si="14"/>
        <v>0</v>
      </c>
      <c r="Z57" s="34">
        <f t="shared" si="15"/>
        <v>0</v>
      </c>
      <c r="AA57" s="43"/>
      <c r="AB57" s="32">
        <f t="shared" si="19"/>
        <v>0</v>
      </c>
      <c r="AC57" s="34">
        <f t="shared" si="16"/>
        <v>0</v>
      </c>
      <c r="AD57" s="43"/>
      <c r="AE57" s="32">
        <f t="shared" si="20"/>
        <v>0</v>
      </c>
      <c r="AF57" s="34">
        <f t="shared" si="17"/>
        <v>0</v>
      </c>
      <c r="AG57" s="43"/>
      <c r="AH57" s="32">
        <f t="shared" si="21"/>
        <v>0</v>
      </c>
    </row>
    <row r="58" spans="1:34" ht="94.15" customHeight="1" thickBot="1" x14ac:dyDescent="0.35">
      <c r="A58" s="22">
        <v>50</v>
      </c>
      <c r="B58" s="29" t="s">
        <v>73</v>
      </c>
      <c r="C58" s="30">
        <v>204845</v>
      </c>
      <c r="D58" s="31">
        <f t="shared" si="0"/>
        <v>0</v>
      </c>
      <c r="E58" s="32">
        <f t="shared" si="1"/>
        <v>0</v>
      </c>
      <c r="F58" s="32">
        <f t="shared" si="2"/>
        <v>0</v>
      </c>
      <c r="G58" s="33">
        <f t="shared" si="3"/>
        <v>0</v>
      </c>
      <c r="H58" s="34">
        <f t="shared" si="4"/>
        <v>0</v>
      </c>
      <c r="I58" s="43"/>
      <c r="J58" s="32">
        <f t="shared" si="5"/>
        <v>0</v>
      </c>
      <c r="K58" s="34">
        <f t="shared" si="6"/>
        <v>0</v>
      </c>
      <c r="L58" s="43"/>
      <c r="M58" s="32">
        <f t="shared" si="7"/>
        <v>0</v>
      </c>
      <c r="N58" s="34">
        <f t="shared" si="8"/>
        <v>0</v>
      </c>
      <c r="O58" s="43"/>
      <c r="P58" s="32">
        <f t="shared" si="9"/>
        <v>0</v>
      </c>
      <c r="Q58" s="34">
        <f t="shared" si="10"/>
        <v>0</v>
      </c>
      <c r="R58" s="43"/>
      <c r="S58" s="32">
        <f t="shared" si="11"/>
        <v>0</v>
      </c>
      <c r="T58" s="34">
        <f t="shared" si="12"/>
        <v>0</v>
      </c>
      <c r="U58" s="43"/>
      <c r="V58" s="32">
        <f t="shared" si="18"/>
        <v>0</v>
      </c>
      <c r="W58" s="34">
        <f t="shared" si="13"/>
        <v>0</v>
      </c>
      <c r="X58" s="43"/>
      <c r="Y58" s="32">
        <f t="shared" si="14"/>
        <v>0</v>
      </c>
      <c r="Z58" s="34">
        <f t="shared" si="15"/>
        <v>0</v>
      </c>
      <c r="AA58" s="43"/>
      <c r="AB58" s="32">
        <f t="shared" si="19"/>
        <v>0</v>
      </c>
      <c r="AC58" s="34">
        <f t="shared" si="16"/>
        <v>0</v>
      </c>
      <c r="AD58" s="43"/>
      <c r="AE58" s="32">
        <f t="shared" si="20"/>
        <v>0</v>
      </c>
      <c r="AF58" s="34">
        <f t="shared" si="17"/>
        <v>0</v>
      </c>
      <c r="AG58" s="43"/>
      <c r="AH58" s="32">
        <f t="shared" si="21"/>
        <v>0</v>
      </c>
    </row>
    <row r="59" spans="1:34" ht="94.15" customHeight="1" thickBot="1" x14ac:dyDescent="0.35">
      <c r="A59" s="22">
        <v>51</v>
      </c>
      <c r="B59" s="29" t="s">
        <v>74</v>
      </c>
      <c r="C59" s="30">
        <v>326641</v>
      </c>
      <c r="D59" s="31">
        <f t="shared" si="0"/>
        <v>0</v>
      </c>
      <c r="E59" s="32">
        <f t="shared" si="1"/>
        <v>0</v>
      </c>
      <c r="F59" s="32">
        <f t="shared" si="2"/>
        <v>0</v>
      </c>
      <c r="G59" s="33">
        <f t="shared" si="3"/>
        <v>0</v>
      </c>
      <c r="H59" s="34">
        <f t="shared" si="4"/>
        <v>0</v>
      </c>
      <c r="I59" s="43"/>
      <c r="J59" s="32">
        <f t="shared" si="5"/>
        <v>0</v>
      </c>
      <c r="K59" s="34">
        <f t="shared" si="6"/>
        <v>0</v>
      </c>
      <c r="L59" s="43"/>
      <c r="M59" s="32">
        <f t="shared" si="7"/>
        <v>0</v>
      </c>
      <c r="N59" s="34">
        <f t="shared" si="8"/>
        <v>0</v>
      </c>
      <c r="O59" s="43"/>
      <c r="P59" s="32">
        <f t="shared" si="9"/>
        <v>0</v>
      </c>
      <c r="Q59" s="34">
        <f t="shared" si="10"/>
        <v>0</v>
      </c>
      <c r="R59" s="43"/>
      <c r="S59" s="32">
        <f t="shared" si="11"/>
        <v>0</v>
      </c>
      <c r="T59" s="34">
        <f t="shared" si="12"/>
        <v>0</v>
      </c>
      <c r="U59" s="43"/>
      <c r="V59" s="32">
        <f t="shared" si="18"/>
        <v>0</v>
      </c>
      <c r="W59" s="34">
        <f t="shared" si="13"/>
        <v>0</v>
      </c>
      <c r="X59" s="43"/>
      <c r="Y59" s="32">
        <f t="shared" si="14"/>
        <v>0</v>
      </c>
      <c r="Z59" s="34">
        <f t="shared" si="15"/>
        <v>0</v>
      </c>
      <c r="AA59" s="43"/>
      <c r="AB59" s="32">
        <f t="shared" si="19"/>
        <v>0</v>
      </c>
      <c r="AC59" s="34">
        <f t="shared" si="16"/>
        <v>0</v>
      </c>
      <c r="AD59" s="43"/>
      <c r="AE59" s="32">
        <f t="shared" si="20"/>
        <v>0</v>
      </c>
      <c r="AF59" s="34">
        <f t="shared" si="17"/>
        <v>0</v>
      </c>
      <c r="AG59" s="43"/>
      <c r="AH59" s="32">
        <f t="shared" si="21"/>
        <v>0</v>
      </c>
    </row>
    <row r="60" spans="1:34" ht="94.15" customHeight="1" thickBot="1" x14ac:dyDescent="0.35">
      <c r="A60" s="22">
        <v>52</v>
      </c>
      <c r="B60" s="29" t="s">
        <v>75</v>
      </c>
      <c r="C60" s="30">
        <v>349700</v>
      </c>
      <c r="D60" s="31">
        <f t="shared" si="0"/>
        <v>0</v>
      </c>
      <c r="E60" s="32">
        <f t="shared" si="1"/>
        <v>0</v>
      </c>
      <c r="F60" s="32">
        <f t="shared" si="2"/>
        <v>0</v>
      </c>
      <c r="G60" s="33">
        <f t="shared" si="3"/>
        <v>0</v>
      </c>
      <c r="H60" s="34">
        <f t="shared" si="4"/>
        <v>0</v>
      </c>
      <c r="I60" s="43"/>
      <c r="J60" s="32">
        <f t="shared" si="5"/>
        <v>0</v>
      </c>
      <c r="K60" s="34">
        <f t="shared" si="6"/>
        <v>0</v>
      </c>
      <c r="L60" s="43"/>
      <c r="M60" s="32">
        <f t="shared" si="7"/>
        <v>0</v>
      </c>
      <c r="N60" s="34">
        <f t="shared" si="8"/>
        <v>0</v>
      </c>
      <c r="O60" s="43"/>
      <c r="P60" s="32">
        <f t="shared" si="9"/>
        <v>0</v>
      </c>
      <c r="Q60" s="34">
        <f t="shared" si="10"/>
        <v>0</v>
      </c>
      <c r="R60" s="43"/>
      <c r="S60" s="32">
        <f t="shared" si="11"/>
        <v>0</v>
      </c>
      <c r="T60" s="34">
        <f t="shared" si="12"/>
        <v>0</v>
      </c>
      <c r="U60" s="43"/>
      <c r="V60" s="32">
        <f t="shared" si="18"/>
        <v>0</v>
      </c>
      <c r="W60" s="34">
        <f t="shared" si="13"/>
        <v>0</v>
      </c>
      <c r="X60" s="43"/>
      <c r="Y60" s="32">
        <f t="shared" si="14"/>
        <v>0</v>
      </c>
      <c r="Z60" s="34">
        <f t="shared" si="15"/>
        <v>0</v>
      </c>
      <c r="AA60" s="43"/>
      <c r="AB60" s="32">
        <f t="shared" si="19"/>
        <v>0</v>
      </c>
      <c r="AC60" s="34">
        <f t="shared" si="16"/>
        <v>0</v>
      </c>
      <c r="AD60" s="43"/>
      <c r="AE60" s="32">
        <f t="shared" si="20"/>
        <v>0</v>
      </c>
      <c r="AF60" s="34">
        <f t="shared" si="17"/>
        <v>0</v>
      </c>
      <c r="AG60" s="43"/>
      <c r="AH60" s="32">
        <f t="shared" si="21"/>
        <v>0</v>
      </c>
    </row>
    <row r="61" spans="1:34" ht="94.15" customHeight="1" thickBot="1" x14ac:dyDescent="0.35">
      <c r="A61" s="22">
        <v>53</v>
      </c>
      <c r="B61" s="29" t="s">
        <v>76</v>
      </c>
      <c r="C61" s="30">
        <v>193439</v>
      </c>
      <c r="D61" s="31">
        <f t="shared" si="0"/>
        <v>0</v>
      </c>
      <c r="E61" s="32">
        <f t="shared" si="1"/>
        <v>0</v>
      </c>
      <c r="F61" s="32">
        <f t="shared" si="2"/>
        <v>0</v>
      </c>
      <c r="G61" s="33">
        <f t="shared" si="3"/>
        <v>0</v>
      </c>
      <c r="H61" s="34">
        <f t="shared" si="4"/>
        <v>0</v>
      </c>
      <c r="I61" s="43"/>
      <c r="J61" s="32">
        <f t="shared" si="5"/>
        <v>0</v>
      </c>
      <c r="K61" s="34">
        <f t="shared" si="6"/>
        <v>0</v>
      </c>
      <c r="L61" s="43"/>
      <c r="M61" s="32">
        <f t="shared" si="7"/>
        <v>0</v>
      </c>
      <c r="N61" s="34">
        <f t="shared" si="8"/>
        <v>0</v>
      </c>
      <c r="O61" s="43"/>
      <c r="P61" s="32">
        <f t="shared" si="9"/>
        <v>0</v>
      </c>
      <c r="Q61" s="34">
        <f t="shared" si="10"/>
        <v>0</v>
      </c>
      <c r="R61" s="43"/>
      <c r="S61" s="32">
        <f t="shared" si="11"/>
        <v>0</v>
      </c>
      <c r="T61" s="34">
        <f t="shared" si="12"/>
        <v>0</v>
      </c>
      <c r="U61" s="43"/>
      <c r="V61" s="32">
        <f t="shared" si="18"/>
        <v>0</v>
      </c>
      <c r="W61" s="34">
        <f t="shared" si="13"/>
        <v>0</v>
      </c>
      <c r="X61" s="43"/>
      <c r="Y61" s="32">
        <f t="shared" si="14"/>
        <v>0</v>
      </c>
      <c r="Z61" s="34">
        <f t="shared" si="15"/>
        <v>0</v>
      </c>
      <c r="AA61" s="43"/>
      <c r="AB61" s="32">
        <f t="shared" si="19"/>
        <v>0</v>
      </c>
      <c r="AC61" s="34">
        <f t="shared" si="16"/>
        <v>0</v>
      </c>
      <c r="AD61" s="43"/>
      <c r="AE61" s="32">
        <f t="shared" si="20"/>
        <v>0</v>
      </c>
      <c r="AF61" s="34">
        <f t="shared" si="17"/>
        <v>0</v>
      </c>
      <c r="AG61" s="43"/>
      <c r="AH61" s="32">
        <f t="shared" si="21"/>
        <v>0</v>
      </c>
    </row>
    <row r="62" spans="1:34" ht="94.15" customHeight="1" thickBot="1" x14ac:dyDescent="0.35">
      <c r="A62" s="22">
        <v>54</v>
      </c>
      <c r="B62" s="29" t="s">
        <v>77</v>
      </c>
      <c r="C62" s="30">
        <v>204845</v>
      </c>
      <c r="D62" s="31">
        <f t="shared" si="0"/>
        <v>0</v>
      </c>
      <c r="E62" s="32">
        <f t="shared" si="1"/>
        <v>0</v>
      </c>
      <c r="F62" s="32">
        <f t="shared" si="2"/>
        <v>0</v>
      </c>
      <c r="G62" s="33">
        <f t="shared" si="3"/>
        <v>0</v>
      </c>
      <c r="H62" s="34">
        <f t="shared" si="4"/>
        <v>0</v>
      </c>
      <c r="I62" s="43"/>
      <c r="J62" s="32">
        <f t="shared" si="5"/>
        <v>0</v>
      </c>
      <c r="K62" s="34">
        <f t="shared" si="6"/>
        <v>0</v>
      </c>
      <c r="L62" s="43"/>
      <c r="M62" s="32">
        <f t="shared" si="7"/>
        <v>0</v>
      </c>
      <c r="N62" s="34">
        <f t="shared" si="8"/>
        <v>0</v>
      </c>
      <c r="O62" s="43"/>
      <c r="P62" s="32">
        <f t="shared" si="9"/>
        <v>0</v>
      </c>
      <c r="Q62" s="34">
        <f t="shared" si="10"/>
        <v>0</v>
      </c>
      <c r="R62" s="43"/>
      <c r="S62" s="32">
        <f t="shared" si="11"/>
        <v>0</v>
      </c>
      <c r="T62" s="34">
        <f t="shared" si="12"/>
        <v>0</v>
      </c>
      <c r="U62" s="43"/>
      <c r="V62" s="32">
        <f t="shared" si="18"/>
        <v>0</v>
      </c>
      <c r="W62" s="34">
        <f t="shared" si="13"/>
        <v>0</v>
      </c>
      <c r="X62" s="43"/>
      <c r="Y62" s="32">
        <f t="shared" si="14"/>
        <v>0</v>
      </c>
      <c r="Z62" s="34">
        <f t="shared" si="15"/>
        <v>0</v>
      </c>
      <c r="AA62" s="43"/>
      <c r="AB62" s="32">
        <f t="shared" si="19"/>
        <v>0</v>
      </c>
      <c r="AC62" s="34">
        <f t="shared" si="16"/>
        <v>0</v>
      </c>
      <c r="AD62" s="43"/>
      <c r="AE62" s="32">
        <f t="shared" si="20"/>
        <v>0</v>
      </c>
      <c r="AF62" s="34">
        <f t="shared" si="17"/>
        <v>0</v>
      </c>
      <c r="AG62" s="43"/>
      <c r="AH62" s="32">
        <f t="shared" si="21"/>
        <v>0</v>
      </c>
    </row>
    <row r="63" spans="1:34" ht="94.15" customHeight="1" thickBot="1" x14ac:dyDescent="0.35">
      <c r="A63" s="22">
        <v>55</v>
      </c>
      <c r="B63" s="29" t="s">
        <v>78</v>
      </c>
      <c r="C63" s="30">
        <v>243590</v>
      </c>
      <c r="D63" s="31">
        <f t="shared" si="0"/>
        <v>0</v>
      </c>
      <c r="E63" s="32">
        <f t="shared" si="1"/>
        <v>0</v>
      </c>
      <c r="F63" s="32">
        <f t="shared" si="2"/>
        <v>0</v>
      </c>
      <c r="G63" s="33">
        <f t="shared" si="3"/>
        <v>0</v>
      </c>
      <c r="H63" s="34">
        <f t="shared" si="4"/>
        <v>0</v>
      </c>
      <c r="I63" s="43"/>
      <c r="J63" s="32">
        <f t="shared" si="5"/>
        <v>0</v>
      </c>
      <c r="K63" s="34">
        <f t="shared" si="6"/>
        <v>0</v>
      </c>
      <c r="L63" s="43"/>
      <c r="M63" s="32">
        <f t="shared" si="7"/>
        <v>0</v>
      </c>
      <c r="N63" s="34">
        <f t="shared" si="8"/>
        <v>0</v>
      </c>
      <c r="O63" s="43"/>
      <c r="P63" s="32">
        <f t="shared" si="9"/>
        <v>0</v>
      </c>
      <c r="Q63" s="34">
        <f t="shared" si="10"/>
        <v>0</v>
      </c>
      <c r="R63" s="43"/>
      <c r="S63" s="32">
        <f t="shared" si="11"/>
        <v>0</v>
      </c>
      <c r="T63" s="34">
        <f t="shared" si="12"/>
        <v>0</v>
      </c>
      <c r="U63" s="43"/>
      <c r="V63" s="32">
        <f t="shared" si="18"/>
        <v>0</v>
      </c>
      <c r="W63" s="34">
        <f t="shared" si="13"/>
        <v>0</v>
      </c>
      <c r="X63" s="43"/>
      <c r="Y63" s="32">
        <f t="shared" si="14"/>
        <v>0</v>
      </c>
      <c r="Z63" s="34">
        <f t="shared" si="15"/>
        <v>0</v>
      </c>
      <c r="AA63" s="43"/>
      <c r="AB63" s="32">
        <f t="shared" si="19"/>
        <v>0</v>
      </c>
      <c r="AC63" s="34">
        <f t="shared" si="16"/>
        <v>0</v>
      </c>
      <c r="AD63" s="43"/>
      <c r="AE63" s="32">
        <f t="shared" si="20"/>
        <v>0</v>
      </c>
      <c r="AF63" s="34">
        <f t="shared" si="17"/>
        <v>0</v>
      </c>
      <c r="AG63" s="43"/>
      <c r="AH63" s="32">
        <f t="shared" si="21"/>
        <v>0</v>
      </c>
    </row>
    <row r="64" spans="1:34" ht="94.15" customHeight="1" thickBot="1" x14ac:dyDescent="0.35">
      <c r="A64" s="22">
        <v>56</v>
      </c>
      <c r="B64" s="29" t="s">
        <v>79</v>
      </c>
      <c r="C64" s="30">
        <v>254996</v>
      </c>
      <c r="D64" s="31">
        <f t="shared" si="0"/>
        <v>0</v>
      </c>
      <c r="E64" s="32">
        <f t="shared" si="1"/>
        <v>0</v>
      </c>
      <c r="F64" s="32">
        <f t="shared" si="2"/>
        <v>0</v>
      </c>
      <c r="G64" s="33">
        <f t="shared" si="3"/>
        <v>0</v>
      </c>
      <c r="H64" s="34">
        <f t="shared" si="4"/>
        <v>0</v>
      </c>
      <c r="I64" s="43"/>
      <c r="J64" s="32">
        <f t="shared" si="5"/>
        <v>0</v>
      </c>
      <c r="K64" s="34">
        <f t="shared" si="6"/>
        <v>0</v>
      </c>
      <c r="L64" s="43"/>
      <c r="M64" s="32">
        <f t="shared" si="7"/>
        <v>0</v>
      </c>
      <c r="N64" s="34">
        <f t="shared" si="8"/>
        <v>0</v>
      </c>
      <c r="O64" s="43"/>
      <c r="P64" s="32">
        <f t="shared" si="9"/>
        <v>0</v>
      </c>
      <c r="Q64" s="34">
        <f t="shared" si="10"/>
        <v>0</v>
      </c>
      <c r="R64" s="43"/>
      <c r="S64" s="32">
        <f t="shared" si="11"/>
        <v>0</v>
      </c>
      <c r="T64" s="34">
        <f t="shared" si="12"/>
        <v>0</v>
      </c>
      <c r="U64" s="43"/>
      <c r="V64" s="32">
        <f t="shared" si="18"/>
        <v>0</v>
      </c>
      <c r="W64" s="34">
        <f t="shared" si="13"/>
        <v>0</v>
      </c>
      <c r="X64" s="43"/>
      <c r="Y64" s="32">
        <f t="shared" si="14"/>
        <v>0</v>
      </c>
      <c r="Z64" s="34">
        <f t="shared" si="15"/>
        <v>0</v>
      </c>
      <c r="AA64" s="43"/>
      <c r="AB64" s="32">
        <f t="shared" si="19"/>
        <v>0</v>
      </c>
      <c r="AC64" s="34">
        <f t="shared" si="16"/>
        <v>0</v>
      </c>
      <c r="AD64" s="43"/>
      <c r="AE64" s="32">
        <f t="shared" si="20"/>
        <v>0</v>
      </c>
      <c r="AF64" s="34">
        <f t="shared" si="17"/>
        <v>0</v>
      </c>
      <c r="AG64" s="43"/>
      <c r="AH64" s="32">
        <f t="shared" si="21"/>
        <v>0</v>
      </c>
    </row>
    <row r="65" spans="1:34" ht="94.15" customHeight="1" thickBot="1" x14ac:dyDescent="0.35">
      <c r="A65" s="22">
        <v>57</v>
      </c>
      <c r="B65" s="29" t="s">
        <v>80</v>
      </c>
      <c r="C65" s="30">
        <v>278056</v>
      </c>
      <c r="D65" s="31">
        <f t="shared" si="0"/>
        <v>0</v>
      </c>
      <c r="E65" s="32">
        <f t="shared" si="1"/>
        <v>0</v>
      </c>
      <c r="F65" s="32">
        <f t="shared" si="2"/>
        <v>0</v>
      </c>
      <c r="G65" s="33">
        <f t="shared" si="3"/>
        <v>0</v>
      </c>
      <c r="H65" s="34">
        <f t="shared" si="4"/>
        <v>0</v>
      </c>
      <c r="I65" s="43"/>
      <c r="J65" s="32">
        <f t="shared" si="5"/>
        <v>0</v>
      </c>
      <c r="K65" s="34">
        <f t="shared" si="6"/>
        <v>0</v>
      </c>
      <c r="L65" s="43"/>
      <c r="M65" s="32">
        <f t="shared" si="7"/>
        <v>0</v>
      </c>
      <c r="N65" s="34">
        <f t="shared" si="8"/>
        <v>0</v>
      </c>
      <c r="O65" s="43"/>
      <c r="P65" s="32">
        <f t="shared" si="9"/>
        <v>0</v>
      </c>
      <c r="Q65" s="34">
        <f t="shared" si="10"/>
        <v>0</v>
      </c>
      <c r="R65" s="43"/>
      <c r="S65" s="32">
        <f t="shared" si="11"/>
        <v>0</v>
      </c>
      <c r="T65" s="34">
        <f t="shared" si="12"/>
        <v>0</v>
      </c>
      <c r="U65" s="43"/>
      <c r="V65" s="32">
        <f t="shared" si="18"/>
        <v>0</v>
      </c>
      <c r="W65" s="34">
        <f t="shared" si="13"/>
        <v>0</v>
      </c>
      <c r="X65" s="43"/>
      <c r="Y65" s="32">
        <f t="shared" si="14"/>
        <v>0</v>
      </c>
      <c r="Z65" s="34">
        <f t="shared" si="15"/>
        <v>0</v>
      </c>
      <c r="AA65" s="43"/>
      <c r="AB65" s="32">
        <f t="shared" si="19"/>
        <v>0</v>
      </c>
      <c r="AC65" s="34">
        <f t="shared" si="16"/>
        <v>0</v>
      </c>
      <c r="AD65" s="43"/>
      <c r="AE65" s="32">
        <f t="shared" si="20"/>
        <v>0</v>
      </c>
      <c r="AF65" s="34">
        <f t="shared" si="17"/>
        <v>0</v>
      </c>
      <c r="AG65" s="43"/>
      <c r="AH65" s="32">
        <f t="shared" si="21"/>
        <v>0</v>
      </c>
    </row>
    <row r="66" spans="1:34" ht="94.15" customHeight="1" thickBot="1" x14ac:dyDescent="0.35">
      <c r="A66" s="22">
        <v>58</v>
      </c>
      <c r="B66" s="29" t="s">
        <v>81</v>
      </c>
      <c r="C66" s="30">
        <v>116350</v>
      </c>
      <c r="D66" s="31">
        <f t="shared" si="0"/>
        <v>0</v>
      </c>
      <c r="E66" s="32">
        <f t="shared" si="1"/>
        <v>0</v>
      </c>
      <c r="F66" s="32">
        <f t="shared" si="2"/>
        <v>0</v>
      </c>
      <c r="G66" s="33">
        <f t="shared" si="3"/>
        <v>0</v>
      </c>
      <c r="H66" s="34">
        <f t="shared" si="4"/>
        <v>0</v>
      </c>
      <c r="I66" s="43"/>
      <c r="J66" s="32">
        <f t="shared" si="5"/>
        <v>0</v>
      </c>
      <c r="K66" s="34">
        <f t="shared" si="6"/>
        <v>0</v>
      </c>
      <c r="L66" s="43"/>
      <c r="M66" s="32">
        <f t="shared" si="7"/>
        <v>0</v>
      </c>
      <c r="N66" s="34">
        <f t="shared" si="8"/>
        <v>0</v>
      </c>
      <c r="O66" s="43"/>
      <c r="P66" s="32">
        <f t="shared" si="9"/>
        <v>0</v>
      </c>
      <c r="Q66" s="34">
        <f t="shared" si="10"/>
        <v>0</v>
      </c>
      <c r="R66" s="43"/>
      <c r="S66" s="32">
        <f t="shared" si="11"/>
        <v>0</v>
      </c>
      <c r="T66" s="34">
        <f t="shared" si="12"/>
        <v>0</v>
      </c>
      <c r="U66" s="43"/>
      <c r="V66" s="32">
        <f t="shared" si="18"/>
        <v>0</v>
      </c>
      <c r="W66" s="34">
        <f t="shared" si="13"/>
        <v>0</v>
      </c>
      <c r="X66" s="43"/>
      <c r="Y66" s="32">
        <f t="shared" si="14"/>
        <v>0</v>
      </c>
      <c r="Z66" s="34">
        <f t="shared" si="15"/>
        <v>0</v>
      </c>
      <c r="AA66" s="43"/>
      <c r="AB66" s="32">
        <f t="shared" si="19"/>
        <v>0</v>
      </c>
      <c r="AC66" s="34">
        <f t="shared" si="16"/>
        <v>0</v>
      </c>
      <c r="AD66" s="43"/>
      <c r="AE66" s="32">
        <f t="shared" si="20"/>
        <v>0</v>
      </c>
      <c r="AF66" s="34">
        <f t="shared" si="17"/>
        <v>0</v>
      </c>
      <c r="AG66" s="43"/>
      <c r="AH66" s="32">
        <f t="shared" si="21"/>
        <v>0</v>
      </c>
    </row>
    <row r="67" spans="1:34" ht="94.15" customHeight="1" thickBot="1" x14ac:dyDescent="0.35">
      <c r="A67" s="22">
        <v>59</v>
      </c>
      <c r="B67" s="29" t="s">
        <v>82</v>
      </c>
      <c r="C67" s="30">
        <v>254996</v>
      </c>
      <c r="D67" s="31">
        <f t="shared" si="0"/>
        <v>0</v>
      </c>
      <c r="E67" s="32">
        <f t="shared" si="1"/>
        <v>0</v>
      </c>
      <c r="F67" s="32">
        <f t="shared" si="2"/>
        <v>0</v>
      </c>
      <c r="G67" s="33">
        <f t="shared" si="3"/>
        <v>0</v>
      </c>
      <c r="H67" s="34">
        <f t="shared" si="4"/>
        <v>0</v>
      </c>
      <c r="I67" s="43"/>
      <c r="J67" s="32">
        <f t="shared" si="5"/>
        <v>0</v>
      </c>
      <c r="K67" s="34">
        <f t="shared" si="6"/>
        <v>0</v>
      </c>
      <c r="L67" s="43"/>
      <c r="M67" s="32">
        <f t="shared" si="7"/>
        <v>0</v>
      </c>
      <c r="N67" s="34">
        <f t="shared" si="8"/>
        <v>0</v>
      </c>
      <c r="O67" s="43"/>
      <c r="P67" s="32">
        <f t="shared" si="9"/>
        <v>0</v>
      </c>
      <c r="Q67" s="34">
        <f t="shared" si="10"/>
        <v>0</v>
      </c>
      <c r="R67" s="43"/>
      <c r="S67" s="32">
        <f t="shared" si="11"/>
        <v>0</v>
      </c>
      <c r="T67" s="34">
        <f t="shared" si="12"/>
        <v>0</v>
      </c>
      <c r="U67" s="43"/>
      <c r="V67" s="32">
        <f t="shared" si="18"/>
        <v>0</v>
      </c>
      <c r="W67" s="34">
        <f t="shared" si="13"/>
        <v>0</v>
      </c>
      <c r="X67" s="43"/>
      <c r="Y67" s="32">
        <f t="shared" si="14"/>
        <v>0</v>
      </c>
      <c r="Z67" s="34">
        <f t="shared" si="15"/>
        <v>0</v>
      </c>
      <c r="AA67" s="43"/>
      <c r="AB67" s="32">
        <f t="shared" si="19"/>
        <v>0</v>
      </c>
      <c r="AC67" s="34">
        <f t="shared" si="16"/>
        <v>0</v>
      </c>
      <c r="AD67" s="43"/>
      <c r="AE67" s="32">
        <f t="shared" si="20"/>
        <v>0</v>
      </c>
      <c r="AF67" s="34">
        <f t="shared" si="17"/>
        <v>0</v>
      </c>
      <c r="AG67" s="43"/>
      <c r="AH67" s="32">
        <f t="shared" si="21"/>
        <v>0</v>
      </c>
    </row>
    <row r="68" spans="1:34" ht="94.15" customHeight="1" thickBot="1" x14ac:dyDescent="0.35">
      <c r="A68" s="22">
        <v>60</v>
      </c>
      <c r="B68" s="29" t="s">
        <v>83</v>
      </c>
      <c r="C68" s="30">
        <v>278056</v>
      </c>
      <c r="D68" s="31">
        <f t="shared" si="0"/>
        <v>0</v>
      </c>
      <c r="E68" s="32">
        <f t="shared" si="1"/>
        <v>0</v>
      </c>
      <c r="F68" s="32">
        <f t="shared" si="2"/>
        <v>0</v>
      </c>
      <c r="G68" s="33">
        <f t="shared" si="3"/>
        <v>0</v>
      </c>
      <c r="H68" s="34">
        <f t="shared" si="4"/>
        <v>0</v>
      </c>
      <c r="I68" s="43"/>
      <c r="J68" s="32">
        <f t="shared" si="5"/>
        <v>0</v>
      </c>
      <c r="K68" s="34">
        <f t="shared" si="6"/>
        <v>0</v>
      </c>
      <c r="L68" s="43"/>
      <c r="M68" s="32">
        <f t="shared" si="7"/>
        <v>0</v>
      </c>
      <c r="N68" s="34">
        <f t="shared" si="8"/>
        <v>0</v>
      </c>
      <c r="O68" s="43"/>
      <c r="P68" s="32">
        <f t="shared" si="9"/>
        <v>0</v>
      </c>
      <c r="Q68" s="34">
        <f t="shared" si="10"/>
        <v>0</v>
      </c>
      <c r="R68" s="43"/>
      <c r="S68" s="32">
        <f t="shared" si="11"/>
        <v>0</v>
      </c>
      <c r="T68" s="34">
        <f t="shared" si="12"/>
        <v>0</v>
      </c>
      <c r="U68" s="43"/>
      <c r="V68" s="32">
        <f t="shared" si="18"/>
        <v>0</v>
      </c>
      <c r="W68" s="34">
        <f t="shared" si="13"/>
        <v>0</v>
      </c>
      <c r="X68" s="43"/>
      <c r="Y68" s="32">
        <f t="shared" si="14"/>
        <v>0</v>
      </c>
      <c r="Z68" s="34">
        <f t="shared" si="15"/>
        <v>0</v>
      </c>
      <c r="AA68" s="43"/>
      <c r="AB68" s="32">
        <f t="shared" si="19"/>
        <v>0</v>
      </c>
      <c r="AC68" s="34">
        <f t="shared" si="16"/>
        <v>0</v>
      </c>
      <c r="AD68" s="43"/>
      <c r="AE68" s="32">
        <f t="shared" si="20"/>
        <v>0</v>
      </c>
      <c r="AF68" s="34">
        <f t="shared" si="17"/>
        <v>0</v>
      </c>
      <c r="AG68" s="43"/>
      <c r="AH68" s="32">
        <f t="shared" si="21"/>
        <v>0</v>
      </c>
    </row>
    <row r="69" spans="1:34" ht="94.15" customHeight="1" thickBot="1" x14ac:dyDescent="0.35">
      <c r="A69" s="22">
        <v>61</v>
      </c>
      <c r="B69" s="29" t="s">
        <v>84</v>
      </c>
      <c r="C69" s="30">
        <v>495470</v>
      </c>
      <c r="D69" s="31">
        <f t="shared" si="0"/>
        <v>0</v>
      </c>
      <c r="E69" s="32">
        <f t="shared" si="1"/>
        <v>0</v>
      </c>
      <c r="F69" s="32">
        <f t="shared" si="2"/>
        <v>0</v>
      </c>
      <c r="G69" s="33">
        <f t="shared" si="3"/>
        <v>0</v>
      </c>
      <c r="H69" s="34">
        <f t="shared" si="4"/>
        <v>0</v>
      </c>
      <c r="I69" s="43"/>
      <c r="J69" s="32">
        <f t="shared" si="5"/>
        <v>0</v>
      </c>
      <c r="K69" s="34">
        <f t="shared" si="6"/>
        <v>0</v>
      </c>
      <c r="L69" s="43"/>
      <c r="M69" s="32">
        <f t="shared" si="7"/>
        <v>0</v>
      </c>
      <c r="N69" s="34">
        <f t="shared" si="8"/>
        <v>0</v>
      </c>
      <c r="O69" s="43"/>
      <c r="P69" s="32">
        <f t="shared" si="9"/>
        <v>0</v>
      </c>
      <c r="Q69" s="34">
        <f t="shared" si="10"/>
        <v>0</v>
      </c>
      <c r="R69" s="43"/>
      <c r="S69" s="32">
        <f t="shared" si="11"/>
        <v>0</v>
      </c>
      <c r="T69" s="34">
        <f t="shared" si="12"/>
        <v>0</v>
      </c>
      <c r="U69" s="43"/>
      <c r="V69" s="32">
        <f t="shared" si="18"/>
        <v>0</v>
      </c>
      <c r="W69" s="34">
        <f t="shared" si="13"/>
        <v>0</v>
      </c>
      <c r="X69" s="43"/>
      <c r="Y69" s="32">
        <f t="shared" si="14"/>
        <v>0</v>
      </c>
      <c r="Z69" s="34">
        <f t="shared" si="15"/>
        <v>0</v>
      </c>
      <c r="AA69" s="43"/>
      <c r="AB69" s="32">
        <f t="shared" si="19"/>
        <v>0</v>
      </c>
      <c r="AC69" s="34">
        <f t="shared" si="16"/>
        <v>0</v>
      </c>
      <c r="AD69" s="43"/>
      <c r="AE69" s="32">
        <f t="shared" si="20"/>
        <v>0</v>
      </c>
      <c r="AF69" s="34">
        <f t="shared" si="17"/>
        <v>0</v>
      </c>
      <c r="AG69" s="43"/>
      <c r="AH69" s="32">
        <f t="shared" si="21"/>
        <v>0</v>
      </c>
    </row>
    <row r="70" spans="1:34" ht="75.75" thickBot="1" x14ac:dyDescent="0.35">
      <c r="A70" s="22">
        <v>62</v>
      </c>
      <c r="B70" s="29" t="s">
        <v>85</v>
      </c>
      <c r="C70" s="30">
        <v>413829</v>
      </c>
      <c r="D70" s="31">
        <f t="shared" si="0"/>
        <v>0</v>
      </c>
      <c r="E70" s="32">
        <f t="shared" si="1"/>
        <v>0</v>
      </c>
      <c r="F70" s="32">
        <f t="shared" si="2"/>
        <v>0</v>
      </c>
      <c r="G70" s="33">
        <f t="shared" si="3"/>
        <v>0</v>
      </c>
      <c r="H70" s="34">
        <f t="shared" si="4"/>
        <v>0</v>
      </c>
      <c r="I70" s="43"/>
      <c r="J70" s="32">
        <f t="shared" si="5"/>
        <v>0</v>
      </c>
      <c r="K70" s="34">
        <f t="shared" si="6"/>
        <v>0</v>
      </c>
      <c r="L70" s="43"/>
      <c r="M70" s="32">
        <f t="shared" si="7"/>
        <v>0</v>
      </c>
      <c r="N70" s="34">
        <f t="shared" si="8"/>
        <v>0</v>
      </c>
      <c r="O70" s="43"/>
      <c r="P70" s="32">
        <f t="shared" si="9"/>
        <v>0</v>
      </c>
      <c r="Q70" s="34">
        <f t="shared" si="10"/>
        <v>0</v>
      </c>
      <c r="R70" s="43"/>
      <c r="S70" s="32">
        <f t="shared" si="11"/>
        <v>0</v>
      </c>
      <c r="T70" s="34">
        <f t="shared" si="12"/>
        <v>0</v>
      </c>
      <c r="U70" s="43"/>
      <c r="V70" s="32">
        <f t="shared" si="18"/>
        <v>0</v>
      </c>
      <c r="W70" s="34">
        <f t="shared" si="13"/>
        <v>0</v>
      </c>
      <c r="X70" s="43"/>
      <c r="Y70" s="32">
        <f t="shared" si="14"/>
        <v>0</v>
      </c>
      <c r="Z70" s="34">
        <f t="shared" si="15"/>
        <v>0</v>
      </c>
      <c r="AA70" s="43"/>
      <c r="AB70" s="32">
        <f t="shared" si="19"/>
        <v>0</v>
      </c>
      <c r="AC70" s="34">
        <f t="shared" si="16"/>
        <v>0</v>
      </c>
      <c r="AD70" s="43"/>
      <c r="AE70" s="32">
        <f t="shared" si="20"/>
        <v>0</v>
      </c>
      <c r="AF70" s="34">
        <f t="shared" si="17"/>
        <v>0</v>
      </c>
      <c r="AG70" s="43"/>
      <c r="AH70" s="32">
        <f t="shared" si="21"/>
        <v>0</v>
      </c>
    </row>
    <row r="71" spans="1:34" ht="75.75" thickBot="1" x14ac:dyDescent="0.35">
      <c r="A71" s="22">
        <v>63</v>
      </c>
      <c r="B71" s="29" t="s">
        <v>86</v>
      </c>
      <c r="C71" s="30">
        <v>312161</v>
      </c>
      <c r="D71" s="31">
        <f t="shared" si="0"/>
        <v>0</v>
      </c>
      <c r="E71" s="32">
        <f t="shared" si="1"/>
        <v>0</v>
      </c>
      <c r="F71" s="32">
        <f t="shared" si="2"/>
        <v>0</v>
      </c>
      <c r="G71" s="33">
        <f t="shared" si="3"/>
        <v>0</v>
      </c>
      <c r="H71" s="34">
        <f t="shared" si="4"/>
        <v>0</v>
      </c>
      <c r="I71" s="43"/>
      <c r="J71" s="32">
        <f t="shared" si="5"/>
        <v>0</v>
      </c>
      <c r="K71" s="34">
        <f t="shared" si="6"/>
        <v>0</v>
      </c>
      <c r="L71" s="43"/>
      <c r="M71" s="32">
        <f t="shared" si="7"/>
        <v>0</v>
      </c>
      <c r="N71" s="34">
        <f t="shared" si="8"/>
        <v>0</v>
      </c>
      <c r="O71" s="43"/>
      <c r="P71" s="32">
        <f t="shared" si="9"/>
        <v>0</v>
      </c>
      <c r="Q71" s="34">
        <f t="shared" si="10"/>
        <v>0</v>
      </c>
      <c r="R71" s="43"/>
      <c r="S71" s="32">
        <f t="shared" si="11"/>
        <v>0</v>
      </c>
      <c r="T71" s="34">
        <f t="shared" si="12"/>
        <v>0</v>
      </c>
      <c r="U71" s="43"/>
      <c r="V71" s="32">
        <f t="shared" si="18"/>
        <v>0</v>
      </c>
      <c r="W71" s="34">
        <f t="shared" si="13"/>
        <v>0</v>
      </c>
      <c r="X71" s="43"/>
      <c r="Y71" s="32">
        <f t="shared" si="14"/>
        <v>0</v>
      </c>
      <c r="Z71" s="34">
        <f t="shared" si="15"/>
        <v>0</v>
      </c>
      <c r="AA71" s="43"/>
      <c r="AB71" s="32">
        <f t="shared" si="19"/>
        <v>0</v>
      </c>
      <c r="AC71" s="34">
        <f t="shared" si="16"/>
        <v>0</v>
      </c>
      <c r="AD71" s="43"/>
      <c r="AE71" s="32">
        <f t="shared" si="20"/>
        <v>0</v>
      </c>
      <c r="AF71" s="34">
        <f t="shared" si="17"/>
        <v>0</v>
      </c>
      <c r="AG71" s="43"/>
      <c r="AH71" s="32">
        <f t="shared" si="21"/>
        <v>0</v>
      </c>
    </row>
    <row r="72" spans="1:34" ht="75.75" thickBot="1" x14ac:dyDescent="0.35">
      <c r="A72" s="22">
        <v>64</v>
      </c>
      <c r="B72" s="29" t="s">
        <v>87</v>
      </c>
      <c r="C72" s="30">
        <v>278443</v>
      </c>
      <c r="D72" s="31">
        <f t="shared" si="0"/>
        <v>0</v>
      </c>
      <c r="E72" s="32">
        <f t="shared" si="1"/>
        <v>0</v>
      </c>
      <c r="F72" s="32">
        <f t="shared" si="2"/>
        <v>0</v>
      </c>
      <c r="G72" s="33">
        <f t="shared" si="3"/>
        <v>0</v>
      </c>
      <c r="H72" s="34">
        <f t="shared" si="4"/>
        <v>0</v>
      </c>
      <c r="I72" s="43"/>
      <c r="J72" s="32">
        <f t="shared" si="5"/>
        <v>0</v>
      </c>
      <c r="K72" s="34">
        <f t="shared" si="6"/>
        <v>0</v>
      </c>
      <c r="L72" s="43"/>
      <c r="M72" s="32">
        <f t="shared" si="7"/>
        <v>0</v>
      </c>
      <c r="N72" s="34">
        <f t="shared" si="8"/>
        <v>0</v>
      </c>
      <c r="O72" s="43"/>
      <c r="P72" s="32">
        <f t="shared" si="9"/>
        <v>0</v>
      </c>
      <c r="Q72" s="34">
        <f t="shared" si="10"/>
        <v>0</v>
      </c>
      <c r="R72" s="43"/>
      <c r="S72" s="32">
        <f t="shared" si="11"/>
        <v>0</v>
      </c>
      <c r="T72" s="34">
        <f t="shared" si="12"/>
        <v>0</v>
      </c>
      <c r="U72" s="43"/>
      <c r="V72" s="32">
        <f t="shared" si="18"/>
        <v>0</v>
      </c>
      <c r="W72" s="34">
        <f t="shared" si="13"/>
        <v>0</v>
      </c>
      <c r="X72" s="43"/>
      <c r="Y72" s="32">
        <f t="shared" si="14"/>
        <v>0</v>
      </c>
      <c r="Z72" s="34">
        <f t="shared" si="15"/>
        <v>0</v>
      </c>
      <c r="AA72" s="43"/>
      <c r="AB72" s="32">
        <f t="shared" si="19"/>
        <v>0</v>
      </c>
      <c r="AC72" s="34">
        <f t="shared" si="16"/>
        <v>0</v>
      </c>
      <c r="AD72" s="43"/>
      <c r="AE72" s="32">
        <f t="shared" si="20"/>
        <v>0</v>
      </c>
      <c r="AF72" s="34">
        <f t="shared" si="17"/>
        <v>0</v>
      </c>
      <c r="AG72" s="43"/>
      <c r="AH72" s="32">
        <f t="shared" si="21"/>
        <v>0</v>
      </c>
    </row>
    <row r="73" spans="1:34" ht="75.75" thickBot="1" x14ac:dyDescent="0.35">
      <c r="A73" s="22">
        <v>65</v>
      </c>
      <c r="B73" s="29" t="s">
        <v>88</v>
      </c>
      <c r="C73" s="30">
        <v>153656</v>
      </c>
      <c r="D73" s="31">
        <f t="shared" si="0"/>
        <v>0</v>
      </c>
      <c r="E73" s="32">
        <f t="shared" si="1"/>
        <v>0</v>
      </c>
      <c r="F73" s="32">
        <f t="shared" si="2"/>
        <v>0</v>
      </c>
      <c r="G73" s="33">
        <f t="shared" si="3"/>
        <v>0</v>
      </c>
      <c r="H73" s="34">
        <f t="shared" si="4"/>
        <v>0</v>
      </c>
      <c r="I73" s="43"/>
      <c r="J73" s="32">
        <f t="shared" si="5"/>
        <v>0</v>
      </c>
      <c r="K73" s="34">
        <f t="shared" si="6"/>
        <v>0</v>
      </c>
      <c r="L73" s="43"/>
      <c r="M73" s="32">
        <f t="shared" si="7"/>
        <v>0</v>
      </c>
      <c r="N73" s="34">
        <f t="shared" si="8"/>
        <v>0</v>
      </c>
      <c r="O73" s="43"/>
      <c r="P73" s="32">
        <f t="shared" si="9"/>
        <v>0</v>
      </c>
      <c r="Q73" s="34">
        <f t="shared" si="10"/>
        <v>0</v>
      </c>
      <c r="R73" s="43"/>
      <c r="S73" s="32">
        <f t="shared" si="11"/>
        <v>0</v>
      </c>
      <c r="T73" s="34">
        <f t="shared" si="12"/>
        <v>0</v>
      </c>
      <c r="U73" s="43"/>
      <c r="V73" s="32">
        <f t="shared" si="18"/>
        <v>0</v>
      </c>
      <c r="W73" s="34">
        <f t="shared" si="13"/>
        <v>0</v>
      </c>
      <c r="X73" s="43"/>
      <c r="Y73" s="32">
        <f t="shared" si="14"/>
        <v>0</v>
      </c>
      <c r="Z73" s="34">
        <f t="shared" si="15"/>
        <v>0</v>
      </c>
      <c r="AA73" s="43"/>
      <c r="AB73" s="32">
        <f t="shared" si="19"/>
        <v>0</v>
      </c>
      <c r="AC73" s="34">
        <f t="shared" si="16"/>
        <v>0</v>
      </c>
      <c r="AD73" s="43"/>
      <c r="AE73" s="32">
        <f t="shared" si="20"/>
        <v>0</v>
      </c>
      <c r="AF73" s="34">
        <f t="shared" si="17"/>
        <v>0</v>
      </c>
      <c r="AG73" s="43"/>
      <c r="AH73" s="32">
        <f t="shared" si="21"/>
        <v>0</v>
      </c>
    </row>
    <row r="74" spans="1:34" ht="75.75" thickBot="1" x14ac:dyDescent="0.35">
      <c r="A74" s="22">
        <v>66</v>
      </c>
      <c r="B74" s="29" t="s">
        <v>89</v>
      </c>
      <c r="C74" s="30">
        <v>90196</v>
      </c>
      <c r="D74" s="31">
        <f t="shared" ref="D74:D78" si="22">ROUND((E74*2+F74)/3,0)</f>
        <v>0</v>
      </c>
      <c r="E74" s="32">
        <f t="shared" ref="E74:E78" si="23">H74+K74+N74+Q74+T74+W74+Z74+AC74+AF74</f>
        <v>0</v>
      </c>
      <c r="F74" s="32">
        <f t="shared" ref="F74:F78" si="24">I74+L74+O74+R74+U74++X74+AA74+AD74+AG74</f>
        <v>0</v>
      </c>
      <c r="G74" s="33">
        <f t="shared" ref="G74:G78" si="25">J74+M74+P74+S74+V74+Y74+AB74+AE74+AH74</f>
        <v>0</v>
      </c>
      <c r="H74" s="34">
        <f t="shared" ref="H74:H80" si="26">I74</f>
        <v>0</v>
      </c>
      <c r="I74" s="43"/>
      <c r="J74" s="32">
        <f t="shared" ref="J74:J80" si="27">ROUND((H74*2+I74)/3*C74/1000,1)</f>
        <v>0</v>
      </c>
      <c r="K74" s="34">
        <f t="shared" ref="K74:K80" si="28">L74</f>
        <v>0</v>
      </c>
      <c r="L74" s="43"/>
      <c r="M74" s="32">
        <f t="shared" ref="M74:M80" si="29">ROUND((K74*2+L74)/3*C74/1000,1)</f>
        <v>0</v>
      </c>
      <c r="N74" s="34">
        <f t="shared" ref="N74:N80" si="30">O74</f>
        <v>0</v>
      </c>
      <c r="O74" s="43"/>
      <c r="P74" s="32">
        <f t="shared" ref="P74:P80" si="31">ROUND((N74*2+O74)/3*C74/1000,1)</f>
        <v>0</v>
      </c>
      <c r="Q74" s="34">
        <f t="shared" ref="Q74:Q80" si="32">R74</f>
        <v>0</v>
      </c>
      <c r="R74" s="43"/>
      <c r="S74" s="32">
        <f t="shared" ref="S74:S80" si="33">ROUND((Q74*2+R74)/3*C74/1000,1)</f>
        <v>0</v>
      </c>
      <c r="T74" s="34">
        <f t="shared" ref="T74:T80" si="34">U74</f>
        <v>0</v>
      </c>
      <c r="U74" s="43"/>
      <c r="V74" s="32">
        <f t="shared" si="18"/>
        <v>0</v>
      </c>
      <c r="W74" s="34">
        <f t="shared" ref="W74:W80" si="35">X74</f>
        <v>0</v>
      </c>
      <c r="X74" s="43"/>
      <c r="Y74" s="32">
        <f t="shared" ref="Y74:Y80" si="36">C74*X74/1000</f>
        <v>0</v>
      </c>
      <c r="Z74" s="34">
        <f t="shared" ref="Z74:Z80" si="37">AA74</f>
        <v>0</v>
      </c>
      <c r="AA74" s="43"/>
      <c r="AB74" s="32">
        <f t="shared" si="19"/>
        <v>0</v>
      </c>
      <c r="AC74" s="34">
        <f t="shared" ref="AC74:AC80" si="38">AD74</f>
        <v>0</v>
      </c>
      <c r="AD74" s="43"/>
      <c r="AE74" s="32">
        <f t="shared" si="20"/>
        <v>0</v>
      </c>
      <c r="AF74" s="34">
        <f t="shared" ref="AF74:AF80" si="39">AG74</f>
        <v>0</v>
      </c>
      <c r="AG74" s="43"/>
      <c r="AH74" s="32">
        <f t="shared" si="21"/>
        <v>0</v>
      </c>
    </row>
    <row r="75" spans="1:34" s="42" customFormat="1" ht="57" thickBot="1" x14ac:dyDescent="0.35">
      <c r="A75" s="36">
        <v>67</v>
      </c>
      <c r="B75" s="37" t="s">
        <v>90</v>
      </c>
      <c r="C75" s="38">
        <v>716443</v>
      </c>
      <c r="D75" s="39">
        <f t="shared" si="22"/>
        <v>42</v>
      </c>
      <c r="E75" s="40">
        <f t="shared" si="23"/>
        <v>42</v>
      </c>
      <c r="F75" s="40">
        <f t="shared" si="24"/>
        <v>41</v>
      </c>
      <c r="G75" s="41">
        <f t="shared" si="25"/>
        <v>29612.929000000004</v>
      </c>
      <c r="H75" s="34">
        <f t="shared" si="26"/>
        <v>4</v>
      </c>
      <c r="I75" s="51">
        <v>4</v>
      </c>
      <c r="J75" s="40">
        <f t="shared" si="27"/>
        <v>2865.8</v>
      </c>
      <c r="K75" s="34">
        <f t="shared" si="28"/>
        <v>12</v>
      </c>
      <c r="L75" s="51">
        <v>12</v>
      </c>
      <c r="M75" s="40">
        <f t="shared" si="29"/>
        <v>8597.2999999999993</v>
      </c>
      <c r="N75" s="34">
        <f t="shared" si="30"/>
        <v>6</v>
      </c>
      <c r="O75" s="51">
        <v>6</v>
      </c>
      <c r="P75" s="40">
        <f t="shared" si="31"/>
        <v>4298.7</v>
      </c>
      <c r="Q75" s="34">
        <v>8</v>
      </c>
      <c r="R75" s="52">
        <v>7</v>
      </c>
      <c r="S75" s="32">
        <f>ROUND((Q75*4+R75*8)/12*C75/1000,1)</f>
        <v>5253.9</v>
      </c>
      <c r="T75" s="34">
        <f t="shared" si="34"/>
        <v>5</v>
      </c>
      <c r="U75" s="51">
        <v>5</v>
      </c>
      <c r="V75" s="40">
        <f t="shared" ref="V75:V80" si="40">ROUND((T75*2+U75)/3*C75/1000,1)</f>
        <v>3582.2</v>
      </c>
      <c r="W75" s="34">
        <f t="shared" si="35"/>
        <v>3</v>
      </c>
      <c r="X75" s="51">
        <v>3</v>
      </c>
      <c r="Y75" s="32">
        <f t="shared" si="36"/>
        <v>2149.3290000000002</v>
      </c>
      <c r="Z75" s="34">
        <f t="shared" si="37"/>
        <v>1</v>
      </c>
      <c r="AA75" s="51">
        <v>1</v>
      </c>
      <c r="AB75" s="40">
        <f t="shared" ref="AB75:AB80" si="41">ROUND((Z75*2+AA75)/3*C75/1000,1)</f>
        <v>716.4</v>
      </c>
      <c r="AC75" s="34">
        <f t="shared" si="38"/>
        <v>1</v>
      </c>
      <c r="AD75" s="51">
        <v>1</v>
      </c>
      <c r="AE75" s="40">
        <f t="shared" ref="AE75:AE80" si="42">ROUND((AC75*2+AD75)/3*C75/1000,1)</f>
        <v>716.4</v>
      </c>
      <c r="AF75" s="34">
        <f t="shared" si="39"/>
        <v>2</v>
      </c>
      <c r="AG75" s="51">
        <v>2</v>
      </c>
      <c r="AH75" s="40">
        <f t="shared" ref="AH75:AH80" si="43">ROUND((AF75*2+AG75)/3*C75/1000,1)</f>
        <v>1432.9</v>
      </c>
    </row>
    <row r="76" spans="1:34" ht="57" thickBot="1" x14ac:dyDescent="0.35">
      <c r="A76" s="22">
        <v>68</v>
      </c>
      <c r="B76" s="29" t="s">
        <v>91</v>
      </c>
      <c r="C76" s="30">
        <v>27294</v>
      </c>
      <c r="D76" s="31">
        <f t="shared" si="22"/>
        <v>0</v>
      </c>
      <c r="E76" s="32">
        <f t="shared" si="23"/>
        <v>0</v>
      </c>
      <c r="F76" s="32">
        <f t="shared" si="24"/>
        <v>0</v>
      </c>
      <c r="G76" s="33">
        <f t="shared" si="25"/>
        <v>0</v>
      </c>
      <c r="H76" s="34">
        <f t="shared" si="26"/>
        <v>0</v>
      </c>
      <c r="I76" s="43"/>
      <c r="J76" s="32">
        <f t="shared" si="27"/>
        <v>0</v>
      </c>
      <c r="K76" s="34">
        <f t="shared" si="28"/>
        <v>0</v>
      </c>
      <c r="L76" s="43"/>
      <c r="M76" s="32">
        <f t="shared" si="29"/>
        <v>0</v>
      </c>
      <c r="N76" s="34">
        <f t="shared" si="30"/>
        <v>0</v>
      </c>
      <c r="O76" s="43"/>
      <c r="P76" s="32">
        <f t="shared" si="31"/>
        <v>0</v>
      </c>
      <c r="Q76" s="34">
        <f t="shared" si="32"/>
        <v>0</v>
      </c>
      <c r="R76" s="43"/>
      <c r="S76" s="32">
        <f t="shared" si="33"/>
        <v>0</v>
      </c>
      <c r="T76" s="34">
        <f t="shared" si="34"/>
        <v>0</v>
      </c>
      <c r="U76" s="43"/>
      <c r="V76" s="32">
        <f t="shared" si="40"/>
        <v>0</v>
      </c>
      <c r="W76" s="34">
        <f t="shared" si="35"/>
        <v>0</v>
      </c>
      <c r="X76" s="43"/>
      <c r="Y76" s="32">
        <f t="shared" si="36"/>
        <v>0</v>
      </c>
      <c r="Z76" s="34">
        <f t="shared" si="37"/>
        <v>0</v>
      </c>
      <c r="AA76" s="43"/>
      <c r="AB76" s="32">
        <f t="shared" si="41"/>
        <v>0</v>
      </c>
      <c r="AC76" s="34">
        <f t="shared" si="38"/>
        <v>0</v>
      </c>
      <c r="AD76" s="43"/>
      <c r="AE76" s="32">
        <f t="shared" si="42"/>
        <v>0</v>
      </c>
      <c r="AF76" s="34">
        <f t="shared" si="39"/>
        <v>0</v>
      </c>
      <c r="AG76" s="43"/>
      <c r="AH76" s="32">
        <f t="shared" si="43"/>
        <v>0</v>
      </c>
    </row>
    <row r="77" spans="1:34" s="42" customFormat="1" ht="57" thickBot="1" x14ac:dyDescent="0.35">
      <c r="A77" s="36">
        <v>69</v>
      </c>
      <c r="B77" s="37" t="s">
        <v>92</v>
      </c>
      <c r="C77" s="38">
        <v>322399</v>
      </c>
      <c r="D77" s="39">
        <v>3</v>
      </c>
      <c r="E77" s="40">
        <f t="shared" si="23"/>
        <v>3</v>
      </c>
      <c r="F77" s="40">
        <f t="shared" si="24"/>
        <v>3</v>
      </c>
      <c r="G77" s="41">
        <f t="shared" si="25"/>
        <v>967.19999999999993</v>
      </c>
      <c r="H77" s="34">
        <f t="shared" si="26"/>
        <v>0</v>
      </c>
      <c r="I77" s="51">
        <v>0</v>
      </c>
      <c r="J77" s="40">
        <f t="shared" si="27"/>
        <v>0</v>
      </c>
      <c r="K77" s="34">
        <f t="shared" si="28"/>
        <v>1</v>
      </c>
      <c r="L77" s="51">
        <v>1</v>
      </c>
      <c r="M77" s="40">
        <f t="shared" si="29"/>
        <v>322.39999999999998</v>
      </c>
      <c r="N77" s="34">
        <f t="shared" si="30"/>
        <v>1</v>
      </c>
      <c r="O77" s="51">
        <v>1</v>
      </c>
      <c r="P77" s="40">
        <f t="shared" si="31"/>
        <v>322.39999999999998</v>
      </c>
      <c r="Q77" s="34">
        <f t="shared" si="32"/>
        <v>0</v>
      </c>
      <c r="R77" s="51">
        <v>0</v>
      </c>
      <c r="S77" s="32">
        <f t="shared" si="33"/>
        <v>0</v>
      </c>
      <c r="T77" s="34">
        <f t="shared" si="34"/>
        <v>0</v>
      </c>
      <c r="U77" s="51">
        <v>0</v>
      </c>
      <c r="V77" s="40">
        <f t="shared" si="40"/>
        <v>0</v>
      </c>
      <c r="W77" s="34">
        <f t="shared" si="35"/>
        <v>0</v>
      </c>
      <c r="X77" s="51"/>
      <c r="Y77" s="32">
        <f t="shared" si="36"/>
        <v>0</v>
      </c>
      <c r="Z77" s="34">
        <f t="shared" si="37"/>
        <v>0</v>
      </c>
      <c r="AA77" s="51"/>
      <c r="AB77" s="40">
        <f t="shared" si="41"/>
        <v>0</v>
      </c>
      <c r="AC77" s="34">
        <f t="shared" si="38"/>
        <v>0</v>
      </c>
      <c r="AD77" s="51"/>
      <c r="AE77" s="40">
        <f t="shared" si="42"/>
        <v>0</v>
      </c>
      <c r="AF77" s="34">
        <f t="shared" si="39"/>
        <v>1</v>
      </c>
      <c r="AG77" s="51">
        <v>1</v>
      </c>
      <c r="AH77" s="40">
        <f t="shared" si="43"/>
        <v>322.39999999999998</v>
      </c>
    </row>
    <row r="78" spans="1:34" ht="57" thickBot="1" x14ac:dyDescent="0.35">
      <c r="A78" s="22">
        <v>70</v>
      </c>
      <c r="B78" s="29" t="s">
        <v>93</v>
      </c>
      <c r="C78" s="30">
        <v>24805</v>
      </c>
      <c r="D78" s="31">
        <f t="shared" si="22"/>
        <v>0</v>
      </c>
      <c r="E78" s="32">
        <f t="shared" si="23"/>
        <v>0</v>
      </c>
      <c r="F78" s="32">
        <f t="shared" si="24"/>
        <v>0</v>
      </c>
      <c r="G78" s="33">
        <f t="shared" si="25"/>
        <v>0</v>
      </c>
      <c r="H78" s="34">
        <f t="shared" si="26"/>
        <v>0</v>
      </c>
      <c r="I78" s="43"/>
      <c r="J78" s="32">
        <f t="shared" si="27"/>
        <v>0</v>
      </c>
      <c r="K78" s="34">
        <f t="shared" si="28"/>
        <v>0</v>
      </c>
      <c r="L78" s="43"/>
      <c r="M78" s="32">
        <f t="shared" si="29"/>
        <v>0</v>
      </c>
      <c r="N78" s="34">
        <f t="shared" si="30"/>
        <v>0</v>
      </c>
      <c r="O78" s="43"/>
      <c r="P78" s="32">
        <f t="shared" si="31"/>
        <v>0</v>
      </c>
      <c r="Q78" s="34">
        <f t="shared" si="32"/>
        <v>0</v>
      </c>
      <c r="R78" s="43"/>
      <c r="S78" s="32">
        <f t="shared" si="33"/>
        <v>0</v>
      </c>
      <c r="T78" s="34">
        <f t="shared" si="34"/>
        <v>0</v>
      </c>
      <c r="U78" s="43"/>
      <c r="V78" s="32">
        <f t="shared" si="40"/>
        <v>0</v>
      </c>
      <c r="W78" s="34">
        <f t="shared" si="35"/>
        <v>0</v>
      </c>
      <c r="X78" s="43"/>
      <c r="Y78" s="32">
        <f t="shared" si="36"/>
        <v>0</v>
      </c>
      <c r="Z78" s="34">
        <f t="shared" si="37"/>
        <v>0</v>
      </c>
      <c r="AA78" s="43"/>
      <c r="AB78" s="32">
        <f t="shared" si="41"/>
        <v>0</v>
      </c>
      <c r="AC78" s="34">
        <f t="shared" si="38"/>
        <v>0</v>
      </c>
      <c r="AD78" s="43"/>
      <c r="AE78" s="32">
        <f t="shared" si="42"/>
        <v>0</v>
      </c>
      <c r="AF78" s="34">
        <f t="shared" si="39"/>
        <v>0</v>
      </c>
      <c r="AG78" s="43"/>
      <c r="AH78" s="32">
        <f t="shared" si="43"/>
        <v>0</v>
      </c>
    </row>
    <row r="79" spans="1:34" ht="37.5" x14ac:dyDescent="0.3">
      <c r="A79" s="53">
        <v>71</v>
      </c>
      <c r="B79" s="54" t="s">
        <v>94</v>
      </c>
      <c r="C79" s="59">
        <v>177348</v>
      </c>
      <c r="D79" s="60">
        <f>ROUND((E79*2+F79)/3,0)</f>
        <v>0</v>
      </c>
      <c r="E79" s="61">
        <f>H79+K79+N79+Q79+T79+W79+Z79+AC79+AF79</f>
        <v>0</v>
      </c>
      <c r="F79" s="61">
        <f>I79+L79+O79+R79+U79++X79+AA79+AD79+AG79</f>
        <v>0</v>
      </c>
      <c r="G79" s="62">
        <f>J79+M79+P79+S79+V79+Y79+AB79+AE79+AH79</f>
        <v>0</v>
      </c>
      <c r="H79" s="34">
        <f t="shared" si="26"/>
        <v>0</v>
      </c>
      <c r="I79" s="63"/>
      <c r="J79" s="32">
        <f t="shared" si="27"/>
        <v>0</v>
      </c>
      <c r="K79" s="34">
        <f t="shared" si="28"/>
        <v>0</v>
      </c>
      <c r="L79" s="63"/>
      <c r="M79" s="32">
        <f t="shared" si="29"/>
        <v>0</v>
      </c>
      <c r="N79" s="34">
        <f t="shared" si="30"/>
        <v>0</v>
      </c>
      <c r="O79" s="63"/>
      <c r="P79" s="32">
        <f t="shared" si="31"/>
        <v>0</v>
      </c>
      <c r="Q79" s="34">
        <f t="shared" si="32"/>
        <v>0</v>
      </c>
      <c r="R79" s="63"/>
      <c r="S79" s="32">
        <f t="shared" si="33"/>
        <v>0</v>
      </c>
      <c r="T79" s="34">
        <f t="shared" si="34"/>
        <v>0</v>
      </c>
      <c r="U79" s="63"/>
      <c r="V79" s="32">
        <f t="shared" si="40"/>
        <v>0</v>
      </c>
      <c r="W79" s="34">
        <f t="shared" si="35"/>
        <v>0</v>
      </c>
      <c r="X79" s="63"/>
      <c r="Y79" s="32">
        <f t="shared" si="36"/>
        <v>0</v>
      </c>
      <c r="Z79" s="34">
        <f t="shared" si="37"/>
        <v>0</v>
      </c>
      <c r="AA79" s="63"/>
      <c r="AB79" s="32">
        <f t="shared" si="41"/>
        <v>0</v>
      </c>
      <c r="AC79" s="34">
        <f t="shared" si="38"/>
        <v>0</v>
      </c>
      <c r="AD79" s="63"/>
      <c r="AE79" s="32">
        <f t="shared" si="42"/>
        <v>0</v>
      </c>
      <c r="AF79" s="34">
        <f t="shared" si="39"/>
        <v>0</v>
      </c>
      <c r="AG79" s="63"/>
      <c r="AH79" s="32">
        <f t="shared" si="43"/>
        <v>0</v>
      </c>
    </row>
    <row r="80" spans="1:34" ht="19.5" thickBot="1" x14ac:dyDescent="0.35">
      <c r="A80" s="64">
        <v>72</v>
      </c>
      <c r="B80" s="55" t="s">
        <v>95</v>
      </c>
      <c r="C80" s="59">
        <v>96975</v>
      </c>
      <c r="D80" s="60">
        <f>ROUND((E80*2+F80)/3,0)</f>
        <v>498</v>
      </c>
      <c r="E80" s="61">
        <f>H80+K80+N80+Q80+T80+W80+Z80+AC80+AF80</f>
        <v>498</v>
      </c>
      <c r="F80" s="61">
        <f>I80+L80+O80+R80+U80++X80+AA80+AD80+AG80</f>
        <v>498</v>
      </c>
      <c r="G80" s="62">
        <f>J80+M80+P80+S80+V80+Y80+AB80+AE80+AH80</f>
        <v>48293.599999999991</v>
      </c>
      <c r="H80" s="34">
        <f t="shared" si="26"/>
        <v>14</v>
      </c>
      <c r="I80" s="63">
        <v>14</v>
      </c>
      <c r="J80" s="32">
        <f t="shared" si="27"/>
        <v>1357.7</v>
      </c>
      <c r="K80" s="34">
        <f t="shared" si="28"/>
        <v>45</v>
      </c>
      <c r="L80" s="63">
        <v>45</v>
      </c>
      <c r="M80" s="32">
        <f t="shared" si="29"/>
        <v>4363.8999999999996</v>
      </c>
      <c r="N80" s="34">
        <f t="shared" si="30"/>
        <v>139</v>
      </c>
      <c r="O80" s="63">
        <v>139</v>
      </c>
      <c r="P80" s="32">
        <f t="shared" si="31"/>
        <v>13479.5</v>
      </c>
      <c r="Q80" s="34">
        <f t="shared" si="32"/>
        <v>0</v>
      </c>
      <c r="R80" s="63">
        <v>0</v>
      </c>
      <c r="S80" s="32">
        <f t="shared" si="33"/>
        <v>0</v>
      </c>
      <c r="T80" s="34">
        <f t="shared" si="34"/>
        <v>168</v>
      </c>
      <c r="U80" s="63">
        <v>168</v>
      </c>
      <c r="V80" s="32">
        <f t="shared" si="40"/>
        <v>16291.8</v>
      </c>
      <c r="W80" s="34">
        <f t="shared" si="35"/>
        <v>0</v>
      </c>
      <c r="X80" s="63">
        <v>0</v>
      </c>
      <c r="Y80" s="32">
        <f t="shared" si="36"/>
        <v>0</v>
      </c>
      <c r="Z80" s="34">
        <f t="shared" si="37"/>
        <v>0</v>
      </c>
      <c r="AA80" s="63">
        <v>0</v>
      </c>
      <c r="AB80" s="32">
        <f t="shared" si="41"/>
        <v>0</v>
      </c>
      <c r="AC80" s="34">
        <f t="shared" si="38"/>
        <v>0</v>
      </c>
      <c r="AD80" s="63">
        <v>0</v>
      </c>
      <c r="AE80" s="32">
        <f t="shared" si="42"/>
        <v>0</v>
      </c>
      <c r="AF80" s="34">
        <f t="shared" si="39"/>
        <v>132</v>
      </c>
      <c r="AG80" s="63">
        <v>132</v>
      </c>
      <c r="AH80" s="32">
        <f t="shared" si="43"/>
        <v>12800.7</v>
      </c>
    </row>
    <row r="81" spans="1:34" s="67" customFormat="1" ht="43.9" customHeight="1" x14ac:dyDescent="0.3">
      <c r="A81" s="65"/>
      <c r="B81" s="66" t="s">
        <v>96</v>
      </c>
      <c r="C81" s="65"/>
      <c r="D81" s="65">
        <f>SUM(D9:D80)-D78</f>
        <v>7892</v>
      </c>
      <c r="E81" s="65">
        <f t="shared" ref="E81:AH81" si="44">SUM(E9:E80)-E78</f>
        <v>7893</v>
      </c>
      <c r="F81" s="65">
        <f t="shared" si="44"/>
        <v>7890</v>
      </c>
      <c r="G81" s="65">
        <f t="shared" si="44"/>
        <v>840786.55999999994</v>
      </c>
      <c r="H81" s="65">
        <f t="shared" si="44"/>
        <v>728</v>
      </c>
      <c r="I81" s="65">
        <f t="shared" si="44"/>
        <v>728</v>
      </c>
      <c r="J81" s="65">
        <f t="shared" si="44"/>
        <v>76422.200000000012</v>
      </c>
      <c r="K81" s="65">
        <f t="shared" si="44"/>
        <v>1267</v>
      </c>
      <c r="L81" s="65">
        <f t="shared" si="44"/>
        <v>1267</v>
      </c>
      <c r="M81" s="65">
        <f t="shared" si="44"/>
        <v>138880.79999999999</v>
      </c>
      <c r="N81" s="65">
        <f t="shared" si="44"/>
        <v>1264</v>
      </c>
      <c r="O81" s="65">
        <f t="shared" si="44"/>
        <v>1264</v>
      </c>
      <c r="P81" s="65">
        <f t="shared" si="44"/>
        <v>129494.5</v>
      </c>
      <c r="Q81" s="65">
        <f t="shared" si="44"/>
        <v>527</v>
      </c>
      <c r="R81" s="65">
        <f t="shared" si="44"/>
        <v>524</v>
      </c>
      <c r="S81" s="65">
        <f t="shared" si="44"/>
        <v>57752.600000000006</v>
      </c>
      <c r="T81" s="65">
        <f t="shared" si="44"/>
        <v>1404</v>
      </c>
      <c r="U81" s="65">
        <f t="shared" si="44"/>
        <v>1404</v>
      </c>
      <c r="V81" s="65">
        <f t="shared" si="44"/>
        <v>144115.6</v>
      </c>
      <c r="W81" s="65">
        <f t="shared" si="44"/>
        <v>640</v>
      </c>
      <c r="X81" s="65">
        <f t="shared" si="44"/>
        <v>640</v>
      </c>
      <c r="Y81" s="65">
        <f>SUM(Y9:Y80)</f>
        <v>74345.260000000009</v>
      </c>
      <c r="Z81" s="65">
        <f t="shared" si="44"/>
        <v>441</v>
      </c>
      <c r="AA81" s="65">
        <f t="shared" si="44"/>
        <v>441</v>
      </c>
      <c r="AB81" s="65">
        <f t="shared" si="44"/>
        <v>48307.700000000004</v>
      </c>
      <c r="AC81" s="65">
        <f t="shared" si="44"/>
        <v>631</v>
      </c>
      <c r="AD81" s="65">
        <f t="shared" si="44"/>
        <v>631</v>
      </c>
      <c r="AE81" s="65">
        <f t="shared" si="44"/>
        <v>64738.3</v>
      </c>
      <c r="AF81" s="65">
        <f t="shared" si="44"/>
        <v>991</v>
      </c>
      <c r="AG81" s="65">
        <f t="shared" si="44"/>
        <v>991</v>
      </c>
      <c r="AH81" s="65">
        <f t="shared" si="44"/>
        <v>106729.59999999999</v>
      </c>
    </row>
    <row r="82" spans="1:34" s="69" customFormat="1" ht="28.9" hidden="1" customHeight="1" x14ac:dyDescent="0.3">
      <c r="A82" s="68"/>
      <c r="B82" s="68" t="s">
        <v>97</v>
      </c>
      <c r="C82" s="68"/>
      <c r="D82" s="68"/>
      <c r="E82" s="68"/>
      <c r="F82" s="68"/>
      <c r="G82" s="68">
        <v>0.97836689674999999</v>
      </c>
      <c r="H82" s="68"/>
      <c r="I82" s="43"/>
      <c r="J82" s="68">
        <v>0.97836689674999999</v>
      </c>
      <c r="K82" s="68"/>
      <c r="L82" s="43"/>
      <c r="M82" s="68">
        <v>0.97836689674999999</v>
      </c>
      <c r="N82" s="68"/>
      <c r="O82" s="43"/>
      <c r="P82" s="68">
        <v>0.97836689674999999</v>
      </c>
      <c r="Q82" s="68"/>
      <c r="R82" s="43"/>
      <c r="S82" s="68">
        <v>0.97836689674999999</v>
      </c>
      <c r="T82" s="68"/>
      <c r="U82" s="43"/>
      <c r="V82" s="68">
        <v>0.97836689674999999</v>
      </c>
      <c r="W82" s="68"/>
      <c r="X82" s="43"/>
      <c r="Y82" s="68">
        <v>0.97836689674999999</v>
      </c>
      <c r="Z82" s="68"/>
      <c r="AA82" s="43"/>
      <c r="AB82" s="68">
        <v>0.97836689674999999</v>
      </c>
      <c r="AC82" s="68"/>
      <c r="AD82" s="43"/>
      <c r="AE82" s="68">
        <v>0.97836689674999999</v>
      </c>
      <c r="AF82" s="68"/>
      <c r="AG82" s="43"/>
      <c r="AH82" s="68">
        <v>0.97836689674999999</v>
      </c>
    </row>
    <row r="83" spans="1:34" s="69" customFormat="1" ht="22.9" hidden="1" customHeight="1" x14ac:dyDescent="0.3">
      <c r="A83" s="68"/>
      <c r="B83" s="68" t="s">
        <v>98</v>
      </c>
      <c r="C83" s="68"/>
      <c r="D83" s="68"/>
      <c r="E83" s="68"/>
      <c r="F83" s="68"/>
      <c r="G83" s="32">
        <f>J83+M83+P83+S83+V83+Y83+AB83+AE83+AH83</f>
        <v>822597.5</v>
      </c>
      <c r="H83" s="68"/>
      <c r="I83" s="43"/>
      <c r="J83" s="70">
        <f>ROUND(J81*J82,1)</f>
        <v>74769</v>
      </c>
      <c r="K83" s="68"/>
      <c r="L83" s="43"/>
      <c r="M83" s="70">
        <f>ROUND(M81*M82,1)</f>
        <v>135876.4</v>
      </c>
      <c r="N83" s="68"/>
      <c r="O83" s="43"/>
      <c r="P83" s="70">
        <f>ROUND(P81*P82,1)</f>
        <v>126693.1</v>
      </c>
      <c r="Q83" s="68"/>
      <c r="R83" s="43"/>
      <c r="S83" s="70">
        <f>ROUND(S81*S82,1)</f>
        <v>56503.199999999997</v>
      </c>
      <c r="T83" s="68"/>
      <c r="U83" s="43"/>
      <c r="V83" s="70">
        <f>ROUND(V81*V82,1)</f>
        <v>140997.9</v>
      </c>
      <c r="W83" s="68"/>
      <c r="X83" s="43"/>
      <c r="Y83" s="70">
        <f>ROUND(Y81*Y82,1)</f>
        <v>72736.899999999994</v>
      </c>
      <c r="Z83" s="68"/>
      <c r="AA83" s="43"/>
      <c r="AB83" s="70">
        <f>ROUND(AB81*AB82,1)</f>
        <v>47262.7</v>
      </c>
      <c r="AC83" s="68"/>
      <c r="AD83" s="43"/>
      <c r="AE83" s="70">
        <f>ROUND(AE81*AE82,1)</f>
        <v>63337.8</v>
      </c>
      <c r="AF83" s="68"/>
      <c r="AG83" s="43"/>
      <c r="AH83" s="70">
        <f>ROUND(AH81*AH82,1)-0.2</f>
        <v>104420.5</v>
      </c>
    </row>
    <row r="84" spans="1:34" s="69" customFormat="1" ht="25.15" hidden="1" customHeight="1" x14ac:dyDescent="0.3">
      <c r="B84" s="69" t="s">
        <v>99</v>
      </c>
      <c r="G84" s="32">
        <f t="shared" ref="G84:G94" si="45">J84+M84+P84+S84+V84+Y84+AB84+AE84+AH84</f>
        <v>174230</v>
      </c>
      <c r="I84" s="71"/>
      <c r="J84" s="72">
        <v>18405</v>
      </c>
      <c r="K84" s="73"/>
      <c r="L84" s="74"/>
      <c r="M84" s="73">
        <v>28508</v>
      </c>
      <c r="N84" s="73"/>
      <c r="O84" s="74"/>
      <c r="P84" s="73">
        <v>20175</v>
      </c>
      <c r="Q84" s="73"/>
      <c r="R84" s="74"/>
      <c r="S84" s="73">
        <v>12683</v>
      </c>
      <c r="T84" s="73"/>
      <c r="U84" s="74"/>
      <c r="V84" s="73">
        <v>28280</v>
      </c>
      <c r="W84" s="73"/>
      <c r="X84" s="74"/>
      <c r="Y84" s="73">
        <v>13326</v>
      </c>
      <c r="Z84" s="73"/>
      <c r="AA84" s="74"/>
      <c r="AB84" s="73">
        <v>11938</v>
      </c>
      <c r="AC84" s="73"/>
      <c r="AD84" s="74"/>
      <c r="AE84" s="73">
        <v>16631</v>
      </c>
      <c r="AF84" s="73"/>
      <c r="AG84" s="74"/>
      <c r="AH84" s="73">
        <v>24284</v>
      </c>
    </row>
    <row r="85" spans="1:34" s="69" customFormat="1" ht="28.15" hidden="1" customHeight="1" x14ac:dyDescent="0.3">
      <c r="B85" s="69" t="s">
        <v>100</v>
      </c>
      <c r="G85" s="32">
        <f t="shared" si="45"/>
        <v>46964</v>
      </c>
      <c r="I85" s="71"/>
      <c r="J85" s="72">
        <f>ROUND(J84*0.26955,0)</f>
        <v>4961</v>
      </c>
      <c r="K85" s="73"/>
      <c r="L85" s="74"/>
      <c r="M85" s="72">
        <f>ROUND(M84*0.26955,0)</f>
        <v>7684</v>
      </c>
      <c r="N85" s="73"/>
      <c r="O85" s="74"/>
      <c r="P85" s="72">
        <f>ROUND(P84*0.26955,0)</f>
        <v>5438</v>
      </c>
      <c r="Q85" s="73"/>
      <c r="R85" s="74"/>
      <c r="S85" s="72">
        <f>ROUND(S84*0.26955,0)</f>
        <v>3419</v>
      </c>
      <c r="T85" s="73"/>
      <c r="U85" s="74"/>
      <c r="V85" s="72">
        <f>ROUND(V84*0.26955,0)</f>
        <v>7623</v>
      </c>
      <c r="W85" s="73"/>
      <c r="X85" s="74"/>
      <c r="Y85" s="72">
        <f>ROUND(Y84*0.26955,0)</f>
        <v>3592</v>
      </c>
      <c r="Z85" s="73"/>
      <c r="AA85" s="74"/>
      <c r="AB85" s="72">
        <f>ROUND(AB84*0.26955,0)</f>
        <v>3218</v>
      </c>
      <c r="AC85" s="73"/>
      <c r="AD85" s="74"/>
      <c r="AE85" s="72">
        <f>ROUND(AE84*0.26955,0)</f>
        <v>4483</v>
      </c>
      <c r="AF85" s="73"/>
      <c r="AG85" s="74"/>
      <c r="AH85" s="72">
        <f>ROUND(AH84*0.26955,0)</f>
        <v>6546</v>
      </c>
    </row>
    <row r="86" spans="1:34" s="69" customFormat="1" ht="26.45" hidden="1" customHeight="1" x14ac:dyDescent="0.3">
      <c r="B86" s="69" t="s">
        <v>101</v>
      </c>
      <c r="G86" s="32">
        <f t="shared" si="45"/>
        <v>356636</v>
      </c>
      <c r="I86" s="71"/>
      <c r="J86" s="73">
        <v>33319</v>
      </c>
      <c r="K86" s="73"/>
      <c r="L86" s="74"/>
      <c r="M86" s="73">
        <v>58011</v>
      </c>
      <c r="N86" s="73"/>
      <c r="O86" s="74"/>
      <c r="P86" s="73">
        <v>57501</v>
      </c>
      <c r="Q86" s="73"/>
      <c r="R86" s="74"/>
      <c r="S86" s="73">
        <v>26313</v>
      </c>
      <c r="T86" s="73"/>
      <c r="U86" s="74"/>
      <c r="V86" s="73">
        <v>61769</v>
      </c>
      <c r="W86" s="73"/>
      <c r="X86" s="74"/>
      <c r="Y86" s="73">
        <v>27850</v>
      </c>
      <c r="Z86" s="73"/>
      <c r="AA86" s="74"/>
      <c r="AB86" s="73">
        <v>21439</v>
      </c>
      <c r="AC86" s="73"/>
      <c r="AD86" s="74"/>
      <c r="AE86" s="73">
        <v>24040</v>
      </c>
      <c r="AF86" s="73"/>
      <c r="AG86" s="74"/>
      <c r="AH86" s="73">
        <v>46394</v>
      </c>
    </row>
    <row r="87" spans="1:34" s="69" customFormat="1" ht="33.6" hidden="1" customHeight="1" x14ac:dyDescent="0.3">
      <c r="B87" s="69" t="s">
        <v>102</v>
      </c>
      <c r="G87" s="32">
        <f>J87+M87+P87+S87+V87+Y87+AB87+AE87+AH87</f>
        <v>92775</v>
      </c>
      <c r="I87" s="71"/>
      <c r="J87" s="73">
        <f>ROUND(J86*0.26014,1)</f>
        <v>8667.6</v>
      </c>
      <c r="K87" s="73"/>
      <c r="L87" s="74"/>
      <c r="M87" s="73">
        <f>ROUND(M86*0.26014,1)</f>
        <v>15091</v>
      </c>
      <c r="N87" s="73"/>
      <c r="O87" s="74"/>
      <c r="P87" s="73">
        <f>ROUND(P86*0.26014,1)</f>
        <v>14958.3</v>
      </c>
      <c r="Q87" s="73"/>
      <c r="R87" s="74"/>
      <c r="S87" s="73">
        <f>ROUND(S86*0.26014,1)</f>
        <v>6845.1</v>
      </c>
      <c r="T87" s="73"/>
      <c r="U87" s="74"/>
      <c r="V87" s="73">
        <f>ROUND(V86*0.26014,1)</f>
        <v>16068.6</v>
      </c>
      <c r="W87" s="73"/>
      <c r="X87" s="74"/>
      <c r="Y87" s="73">
        <f>ROUND(Y86*0.26014,1)</f>
        <v>7244.9</v>
      </c>
      <c r="Z87" s="73"/>
      <c r="AA87" s="74"/>
      <c r="AB87" s="73">
        <f>ROUND(AB86*0.26014,1)</f>
        <v>5577.1</v>
      </c>
      <c r="AC87" s="73"/>
      <c r="AD87" s="74"/>
      <c r="AE87" s="73">
        <f>ROUND(AE86*0.26014,1)</f>
        <v>6253.8</v>
      </c>
      <c r="AF87" s="73"/>
      <c r="AG87" s="74"/>
      <c r="AH87" s="73">
        <f>ROUND(AH86*0.26014,1)-0.3</f>
        <v>12068.6</v>
      </c>
    </row>
    <row r="88" spans="1:34" s="69" customFormat="1" ht="22.15" hidden="1" customHeight="1" x14ac:dyDescent="0.3">
      <c r="B88" s="69" t="s">
        <v>103</v>
      </c>
      <c r="G88" s="32">
        <f t="shared" si="45"/>
        <v>151992.5</v>
      </c>
      <c r="I88" s="71"/>
      <c r="J88" s="73">
        <f>J83-J84-J85-J86-J87</f>
        <v>9416.4</v>
      </c>
      <c r="K88" s="73"/>
      <c r="L88" s="74"/>
      <c r="M88" s="73">
        <f>M83-M84-M85-M86-M87</f>
        <v>26582.399999999994</v>
      </c>
      <c r="N88" s="73"/>
      <c r="O88" s="74"/>
      <c r="P88" s="73">
        <f>P83-P84-P85-P86-P87</f>
        <v>28620.800000000007</v>
      </c>
      <c r="Q88" s="73"/>
      <c r="R88" s="74"/>
      <c r="S88" s="73">
        <f>S83-S84-S85-S86-S87</f>
        <v>7243.0999999999967</v>
      </c>
      <c r="T88" s="73"/>
      <c r="U88" s="74"/>
      <c r="V88" s="73">
        <f>V83-V84-V85-V86-V87</f>
        <v>27257.299999999996</v>
      </c>
      <c r="W88" s="73"/>
      <c r="X88" s="74"/>
      <c r="Y88" s="73">
        <f>Y83-Y84-Y85-Y86-Y87</f>
        <v>20723.999999999993</v>
      </c>
      <c r="Z88" s="73"/>
      <c r="AA88" s="74"/>
      <c r="AB88" s="73">
        <f>AB83-AB84-AB85-AB86-AB87</f>
        <v>5090.5999999999967</v>
      </c>
      <c r="AC88" s="73"/>
      <c r="AD88" s="74"/>
      <c r="AE88" s="73">
        <f>AE83-AE84-AE85-AE86-AE87</f>
        <v>11930.000000000004</v>
      </c>
      <c r="AF88" s="73"/>
      <c r="AG88" s="74"/>
      <c r="AH88" s="73">
        <f>AH83-AH84-AH85-AH86-AH87</f>
        <v>15127.9</v>
      </c>
    </row>
    <row r="89" spans="1:34" s="69" customFormat="1" ht="18.75" hidden="1" x14ac:dyDescent="0.3">
      <c r="B89" s="69">
        <v>221</v>
      </c>
      <c r="G89" s="32">
        <f t="shared" si="45"/>
        <v>919.99999999999989</v>
      </c>
      <c r="I89" s="71"/>
      <c r="J89" s="73">
        <v>88.3</v>
      </c>
      <c r="K89" s="73"/>
      <c r="L89" s="74"/>
      <c r="M89" s="73">
        <v>213.4</v>
      </c>
      <c r="N89" s="73"/>
      <c r="O89" s="74"/>
      <c r="P89" s="73">
        <v>88.3</v>
      </c>
      <c r="Q89" s="73"/>
      <c r="R89" s="74"/>
      <c r="S89" s="73">
        <v>88.3</v>
      </c>
      <c r="T89" s="73"/>
      <c r="U89" s="74"/>
      <c r="V89" s="73">
        <v>88.3</v>
      </c>
      <c r="W89" s="73"/>
      <c r="X89" s="74"/>
      <c r="Y89" s="73">
        <v>88.3</v>
      </c>
      <c r="Z89" s="73"/>
      <c r="AA89" s="74"/>
      <c r="AB89" s="73">
        <v>88.3</v>
      </c>
      <c r="AC89" s="73"/>
      <c r="AD89" s="74"/>
      <c r="AE89" s="73">
        <v>88.3</v>
      </c>
      <c r="AF89" s="73"/>
      <c r="AG89" s="74"/>
      <c r="AH89" s="73">
        <v>88.5</v>
      </c>
    </row>
    <row r="90" spans="1:34" s="69" customFormat="1" ht="18.75" hidden="1" x14ac:dyDescent="0.3">
      <c r="B90" s="69">
        <v>226</v>
      </c>
      <c r="G90" s="32">
        <f t="shared" si="45"/>
        <v>1134</v>
      </c>
      <c r="I90" s="71"/>
      <c r="J90" s="73">
        <v>126</v>
      </c>
      <c r="K90" s="73"/>
      <c r="L90" s="74"/>
      <c r="M90" s="73">
        <v>126</v>
      </c>
      <c r="N90" s="73"/>
      <c r="O90" s="74"/>
      <c r="P90" s="73">
        <v>126</v>
      </c>
      <c r="Q90" s="73"/>
      <c r="R90" s="74"/>
      <c r="S90" s="73">
        <v>126</v>
      </c>
      <c r="T90" s="73"/>
      <c r="U90" s="74"/>
      <c r="V90" s="73">
        <v>126</v>
      </c>
      <c r="W90" s="73"/>
      <c r="X90" s="74"/>
      <c r="Y90" s="73">
        <v>126</v>
      </c>
      <c r="Z90" s="73"/>
      <c r="AA90" s="74"/>
      <c r="AB90" s="73">
        <v>126</v>
      </c>
      <c r="AC90" s="73"/>
      <c r="AD90" s="74"/>
      <c r="AE90" s="73">
        <v>126</v>
      </c>
      <c r="AF90" s="73"/>
      <c r="AG90" s="74"/>
      <c r="AH90" s="73">
        <v>126</v>
      </c>
    </row>
    <row r="91" spans="1:34" s="69" customFormat="1" ht="18.75" hidden="1" x14ac:dyDescent="0.3">
      <c r="B91" s="69">
        <v>290</v>
      </c>
      <c r="G91" s="32">
        <f t="shared" si="45"/>
        <v>81</v>
      </c>
      <c r="I91" s="71"/>
      <c r="J91" s="73">
        <v>9</v>
      </c>
      <c r="K91" s="73"/>
      <c r="L91" s="74"/>
      <c r="M91" s="73">
        <v>9</v>
      </c>
      <c r="N91" s="73"/>
      <c r="O91" s="74"/>
      <c r="P91" s="73">
        <v>9</v>
      </c>
      <c r="Q91" s="73"/>
      <c r="R91" s="74"/>
      <c r="S91" s="73">
        <v>9</v>
      </c>
      <c r="T91" s="73"/>
      <c r="U91" s="74"/>
      <c r="V91" s="73">
        <v>9</v>
      </c>
      <c r="W91" s="73"/>
      <c r="X91" s="74"/>
      <c r="Y91" s="73">
        <v>9</v>
      </c>
      <c r="Z91" s="73"/>
      <c r="AA91" s="74"/>
      <c r="AB91" s="73">
        <v>9</v>
      </c>
      <c r="AC91" s="73"/>
      <c r="AD91" s="74"/>
      <c r="AE91" s="73">
        <v>9</v>
      </c>
      <c r="AF91" s="73"/>
      <c r="AG91" s="74"/>
      <c r="AH91" s="73">
        <v>9</v>
      </c>
    </row>
    <row r="92" spans="1:34" s="69" customFormat="1" ht="18.75" hidden="1" x14ac:dyDescent="0.3">
      <c r="B92" s="69">
        <v>310</v>
      </c>
      <c r="G92" s="32">
        <f t="shared" si="45"/>
        <v>56509.5</v>
      </c>
      <c r="I92" s="71"/>
      <c r="J92" s="73">
        <v>2133</v>
      </c>
      <c r="K92" s="73">
        <f t="shared" ref="K92:AG92" si="46">ROUND(K83*0.07,1)</f>
        <v>0</v>
      </c>
      <c r="L92" s="74">
        <f t="shared" si="46"/>
        <v>0</v>
      </c>
      <c r="M92" s="73">
        <f>ROUND(M83*0.07,1)+3000</f>
        <v>12511.3</v>
      </c>
      <c r="N92" s="73">
        <f t="shared" si="46"/>
        <v>0</v>
      </c>
      <c r="O92" s="74">
        <f t="shared" si="46"/>
        <v>0</v>
      </c>
      <c r="P92" s="73">
        <f>ROUND(P83*0.07,1)+3000</f>
        <v>11868.5</v>
      </c>
      <c r="Q92" s="73">
        <f t="shared" si="46"/>
        <v>0</v>
      </c>
      <c r="R92" s="74">
        <f t="shared" si="46"/>
        <v>0</v>
      </c>
      <c r="S92" s="73">
        <v>1347</v>
      </c>
      <c r="T92" s="73">
        <f t="shared" si="46"/>
        <v>0</v>
      </c>
      <c r="U92" s="74">
        <f t="shared" si="46"/>
        <v>0</v>
      </c>
      <c r="V92" s="73">
        <f t="shared" si="46"/>
        <v>9869.9</v>
      </c>
      <c r="W92" s="73">
        <f t="shared" si="46"/>
        <v>0</v>
      </c>
      <c r="X92" s="74">
        <f t="shared" si="46"/>
        <v>0</v>
      </c>
      <c r="Y92" s="73">
        <f>ROUND(Y83*0.07,1)+1216.2</f>
        <v>6307.8</v>
      </c>
      <c r="Z92" s="73">
        <f t="shared" si="46"/>
        <v>0</v>
      </c>
      <c r="AA92" s="74">
        <f t="shared" si="46"/>
        <v>0</v>
      </c>
      <c r="AB92" s="73">
        <f t="shared" si="46"/>
        <v>3308.4</v>
      </c>
      <c r="AC92" s="73">
        <f t="shared" si="46"/>
        <v>0</v>
      </c>
      <c r="AD92" s="74">
        <f t="shared" si="46"/>
        <v>0</v>
      </c>
      <c r="AE92" s="73">
        <f t="shared" si="46"/>
        <v>4433.6000000000004</v>
      </c>
      <c r="AF92" s="73">
        <f t="shared" si="46"/>
        <v>0</v>
      </c>
      <c r="AG92" s="74">
        <f t="shared" si="46"/>
        <v>0</v>
      </c>
      <c r="AH92" s="73">
        <v>4730</v>
      </c>
    </row>
    <row r="93" spans="1:34" s="69" customFormat="1" ht="18.75" hidden="1" x14ac:dyDescent="0.3">
      <c r="B93" s="69">
        <v>343</v>
      </c>
      <c r="G93" s="32">
        <f t="shared" si="45"/>
        <v>150</v>
      </c>
      <c r="I93" s="71"/>
      <c r="J93" s="73">
        <v>15</v>
      </c>
      <c r="K93" s="73"/>
      <c r="L93" s="74"/>
      <c r="M93" s="73">
        <v>15</v>
      </c>
      <c r="N93" s="73"/>
      <c r="O93" s="74"/>
      <c r="P93" s="73">
        <v>15</v>
      </c>
      <c r="Q93" s="73"/>
      <c r="R93" s="74"/>
      <c r="S93" s="73">
        <v>15</v>
      </c>
      <c r="T93" s="73"/>
      <c r="U93" s="74"/>
      <c r="V93" s="73">
        <v>15</v>
      </c>
      <c r="W93" s="73"/>
      <c r="X93" s="74"/>
      <c r="Y93" s="73">
        <v>15</v>
      </c>
      <c r="Z93" s="73"/>
      <c r="AA93" s="74"/>
      <c r="AB93" s="73">
        <v>15</v>
      </c>
      <c r="AC93" s="73"/>
      <c r="AD93" s="74"/>
      <c r="AE93" s="73">
        <v>15</v>
      </c>
      <c r="AF93" s="73"/>
      <c r="AG93" s="74"/>
      <c r="AH93" s="73">
        <v>30</v>
      </c>
    </row>
    <row r="94" spans="1:34" s="75" customFormat="1" ht="18.75" hidden="1" x14ac:dyDescent="0.3">
      <c r="B94" s="75">
        <v>345</v>
      </c>
      <c r="G94" s="76">
        <f t="shared" si="45"/>
        <v>93197.999999999985</v>
      </c>
      <c r="I94" s="77"/>
      <c r="J94" s="73">
        <f>J88-J89-J90-J91-J92-J93</f>
        <v>7045.1</v>
      </c>
      <c r="K94" s="73">
        <f t="shared" ref="K94:AH94" si="47">K88-K89-K90-K91-K92-K93</f>
        <v>0</v>
      </c>
      <c r="L94" s="74">
        <f t="shared" si="47"/>
        <v>0</v>
      </c>
      <c r="M94" s="73">
        <f t="shared" si="47"/>
        <v>13707.699999999993</v>
      </c>
      <c r="N94" s="73">
        <f t="shared" si="47"/>
        <v>0</v>
      </c>
      <c r="O94" s="74">
        <f t="shared" si="47"/>
        <v>0</v>
      </c>
      <c r="P94" s="73">
        <f t="shared" si="47"/>
        <v>16514.000000000007</v>
      </c>
      <c r="Q94" s="73">
        <f t="shared" si="47"/>
        <v>0</v>
      </c>
      <c r="R94" s="74">
        <f t="shared" si="47"/>
        <v>0</v>
      </c>
      <c r="S94" s="73">
        <f t="shared" si="47"/>
        <v>5657.7999999999965</v>
      </c>
      <c r="T94" s="73">
        <f t="shared" si="47"/>
        <v>0</v>
      </c>
      <c r="U94" s="74">
        <f t="shared" si="47"/>
        <v>0</v>
      </c>
      <c r="V94" s="73">
        <f t="shared" si="47"/>
        <v>17149.099999999999</v>
      </c>
      <c r="W94" s="73">
        <f t="shared" si="47"/>
        <v>0</v>
      </c>
      <c r="X94" s="74">
        <f t="shared" si="47"/>
        <v>0</v>
      </c>
      <c r="Y94" s="73">
        <f t="shared" si="47"/>
        <v>14177.899999999994</v>
      </c>
      <c r="Z94" s="73">
        <f t="shared" si="47"/>
        <v>0</v>
      </c>
      <c r="AA94" s="74">
        <f t="shared" si="47"/>
        <v>0</v>
      </c>
      <c r="AB94" s="73">
        <f t="shared" si="47"/>
        <v>1543.8999999999965</v>
      </c>
      <c r="AC94" s="73">
        <f t="shared" si="47"/>
        <v>0</v>
      </c>
      <c r="AD94" s="74">
        <f t="shared" si="47"/>
        <v>0</v>
      </c>
      <c r="AE94" s="73">
        <f t="shared" si="47"/>
        <v>7258.100000000004</v>
      </c>
      <c r="AF94" s="73">
        <f t="shared" si="47"/>
        <v>0</v>
      </c>
      <c r="AG94" s="74">
        <f t="shared" si="47"/>
        <v>0</v>
      </c>
      <c r="AH94" s="73">
        <f t="shared" si="47"/>
        <v>10144.4</v>
      </c>
    </row>
    <row r="95" spans="1:34" s="69" customFormat="1" ht="18.75" hidden="1" x14ac:dyDescent="0.3">
      <c r="I95" s="71"/>
      <c r="L95" s="71"/>
      <c r="O95" s="71"/>
      <c r="R95" s="71"/>
      <c r="U95" s="71"/>
      <c r="X95" s="71"/>
      <c r="AA95" s="71"/>
      <c r="AD95" s="71"/>
      <c r="AG95" s="71"/>
    </row>
    <row r="96" spans="1:34" s="69" customFormat="1" ht="18.75" hidden="1" x14ac:dyDescent="0.3">
      <c r="G96" s="78">
        <f>G83-G84-G85-G86-G87-G89-G90-G91-G92-G93-G94</f>
        <v>0</v>
      </c>
      <c r="H96" s="78">
        <f t="shared" ref="H96:AH96" si="48">H83-H84-H85-H86-H87-H89-H90-H91-H92-H93-H94</f>
        <v>0</v>
      </c>
      <c r="I96" s="79">
        <f t="shared" si="48"/>
        <v>0</v>
      </c>
      <c r="J96" s="78">
        <f t="shared" si="48"/>
        <v>0</v>
      </c>
      <c r="K96" s="78">
        <f t="shared" si="48"/>
        <v>0</v>
      </c>
      <c r="L96" s="79">
        <f t="shared" si="48"/>
        <v>0</v>
      </c>
      <c r="M96" s="78">
        <f t="shared" si="48"/>
        <v>0</v>
      </c>
      <c r="N96" s="78">
        <f t="shared" si="48"/>
        <v>0</v>
      </c>
      <c r="O96" s="79">
        <f t="shared" si="48"/>
        <v>0</v>
      </c>
      <c r="P96" s="78">
        <f t="shared" si="48"/>
        <v>0</v>
      </c>
      <c r="Q96" s="78">
        <f t="shared" si="48"/>
        <v>0</v>
      </c>
      <c r="R96" s="79">
        <f t="shared" si="48"/>
        <v>0</v>
      </c>
      <c r="S96" s="78">
        <f t="shared" si="48"/>
        <v>0</v>
      </c>
      <c r="T96" s="78">
        <f t="shared" si="48"/>
        <v>0</v>
      </c>
      <c r="U96" s="79">
        <f t="shared" si="48"/>
        <v>0</v>
      </c>
      <c r="V96" s="78">
        <f t="shared" si="48"/>
        <v>0</v>
      </c>
      <c r="W96" s="78">
        <f t="shared" si="48"/>
        <v>0</v>
      </c>
      <c r="X96" s="79">
        <f t="shared" si="48"/>
        <v>0</v>
      </c>
      <c r="Y96" s="78">
        <f t="shared" si="48"/>
        <v>0</v>
      </c>
      <c r="Z96" s="78">
        <f t="shared" si="48"/>
        <v>0</v>
      </c>
      <c r="AA96" s="79">
        <f t="shared" si="48"/>
        <v>0</v>
      </c>
      <c r="AB96" s="78">
        <f t="shared" si="48"/>
        <v>0</v>
      </c>
      <c r="AC96" s="78">
        <f t="shared" si="48"/>
        <v>0</v>
      </c>
      <c r="AD96" s="79">
        <f t="shared" si="48"/>
        <v>0</v>
      </c>
      <c r="AE96" s="78">
        <f t="shared" si="48"/>
        <v>0</v>
      </c>
      <c r="AF96" s="78">
        <f t="shared" si="48"/>
        <v>0</v>
      </c>
      <c r="AG96" s="79">
        <f t="shared" si="48"/>
        <v>0</v>
      </c>
      <c r="AH96" s="78">
        <f t="shared" si="48"/>
        <v>0</v>
      </c>
    </row>
    <row r="97" spans="1:34" s="69" customFormat="1" ht="34.15" customHeight="1" x14ac:dyDescent="0.3">
      <c r="A97" s="68"/>
      <c r="B97" s="68" t="s">
        <v>104</v>
      </c>
      <c r="C97" s="68"/>
      <c r="D97" s="68"/>
      <c r="E97" s="68"/>
      <c r="F97" s="68"/>
      <c r="G97" s="80">
        <v>858106</v>
      </c>
      <c r="H97" s="73"/>
      <c r="I97" s="74"/>
      <c r="J97" s="73"/>
      <c r="K97" s="73"/>
      <c r="L97" s="74"/>
      <c r="M97" s="73"/>
      <c r="N97" s="73"/>
      <c r="O97" s="74"/>
      <c r="P97" s="73"/>
      <c r="Q97" s="73"/>
      <c r="R97" s="74"/>
      <c r="S97" s="73"/>
      <c r="T97" s="73"/>
      <c r="U97" s="74"/>
      <c r="V97" s="73"/>
      <c r="W97" s="73"/>
      <c r="X97" s="74"/>
      <c r="Y97" s="73"/>
      <c r="Z97" s="73"/>
      <c r="AA97" s="74"/>
      <c r="AB97" s="73"/>
      <c r="AC97" s="73"/>
      <c r="AD97" s="74"/>
      <c r="AE97" s="73"/>
      <c r="AF97" s="73"/>
      <c r="AG97" s="74"/>
      <c r="AH97" s="73"/>
    </row>
    <row r="98" spans="1:34" s="69" customFormat="1" ht="34.15" customHeight="1" x14ac:dyDescent="0.3">
      <c r="A98" s="81"/>
      <c r="B98" s="82" t="s">
        <v>105</v>
      </c>
      <c r="C98" s="82"/>
      <c r="D98" s="82"/>
      <c r="E98" s="82"/>
      <c r="F98" s="82"/>
      <c r="G98" s="83">
        <f>G97-G81</f>
        <v>17319.440000000061</v>
      </c>
      <c r="H98" s="84"/>
      <c r="I98" s="85"/>
      <c r="J98" s="84"/>
      <c r="K98" s="84"/>
      <c r="L98" s="85"/>
      <c r="M98" s="84"/>
      <c r="N98" s="84"/>
      <c r="O98" s="85"/>
      <c r="P98" s="84"/>
      <c r="Q98" s="84"/>
      <c r="R98" s="85"/>
      <c r="S98" s="84"/>
      <c r="T98" s="84"/>
      <c r="U98" s="85"/>
      <c r="V98" s="84"/>
      <c r="W98" s="84"/>
      <c r="X98" s="85"/>
      <c r="Y98" s="84"/>
      <c r="Z98" s="84"/>
      <c r="AA98" s="85"/>
      <c r="AB98" s="84"/>
      <c r="AC98" s="84"/>
      <c r="AD98" s="85"/>
      <c r="AE98" s="84"/>
      <c r="AF98" s="84"/>
      <c r="AG98" s="85"/>
      <c r="AH98" s="84"/>
    </row>
    <row r="99" spans="1:34" s="86" customFormat="1" ht="61.15" customHeight="1" x14ac:dyDescent="0.3">
      <c r="B99" s="87" t="s">
        <v>106</v>
      </c>
      <c r="C99" s="88"/>
      <c r="D99" s="88"/>
      <c r="E99" s="88"/>
      <c r="F99" s="88"/>
      <c r="G99" s="89">
        <f>J99+M99+P99+S99+V99+Y99+AB99+AE99+AH99</f>
        <v>832032.10000000021</v>
      </c>
      <c r="H99" s="88"/>
      <c r="I99" s="88"/>
      <c r="J99" s="90">
        <v>78180.600000000006</v>
      </c>
      <c r="K99" s="88"/>
      <c r="L99" s="88"/>
      <c r="M99" s="90">
        <v>137302.20000000001</v>
      </c>
      <c r="N99" s="88"/>
      <c r="O99" s="88"/>
      <c r="P99" s="90">
        <v>132945</v>
      </c>
      <c r="Q99" s="88"/>
      <c r="R99" s="88"/>
      <c r="S99" s="90">
        <v>55051.6</v>
      </c>
      <c r="T99" s="88"/>
      <c r="U99" s="88"/>
      <c r="V99" s="90">
        <v>142484.4</v>
      </c>
      <c r="W99" s="88"/>
      <c r="X99" s="88"/>
      <c r="Y99" s="90">
        <v>70864.3</v>
      </c>
      <c r="Z99" s="88"/>
      <c r="AA99" s="88"/>
      <c r="AB99" s="90">
        <v>45590.3</v>
      </c>
      <c r="AC99" s="88"/>
      <c r="AD99" s="88"/>
      <c r="AE99" s="90">
        <v>64019.4</v>
      </c>
      <c r="AF99" s="88"/>
      <c r="AG99" s="88"/>
      <c r="AH99" s="90">
        <v>105594.3</v>
      </c>
    </row>
    <row r="100" spans="1:34" ht="24.6" customHeight="1" x14ac:dyDescent="0.3">
      <c r="A100" s="1"/>
      <c r="B100" s="91" t="s">
        <v>107</v>
      </c>
      <c r="C100" s="91"/>
      <c r="D100" s="91"/>
      <c r="E100" s="91"/>
      <c r="F100" s="91"/>
      <c r="G100" s="92">
        <f>G81-G99</f>
        <v>8754.4599999997299</v>
      </c>
      <c r="H100" s="91"/>
      <c r="I100" s="93"/>
      <c r="J100" s="94">
        <f>J81-J99</f>
        <v>-1758.3999999999942</v>
      </c>
      <c r="K100" s="91"/>
      <c r="L100" s="93"/>
      <c r="M100" s="94">
        <f>M81-M99</f>
        <v>1578.5999999999767</v>
      </c>
      <c r="N100" s="91"/>
      <c r="O100" s="93"/>
      <c r="P100" s="94">
        <f>P81-P99</f>
        <v>-3450.5</v>
      </c>
      <c r="Q100" s="91"/>
      <c r="R100" s="93"/>
      <c r="S100" s="94">
        <f>S81-S99</f>
        <v>2701.0000000000073</v>
      </c>
      <c r="T100" s="91"/>
      <c r="U100" s="93"/>
      <c r="V100" s="94">
        <f>V81-V99</f>
        <v>1631.2000000000116</v>
      </c>
      <c r="W100" s="91"/>
      <c r="X100" s="93"/>
      <c r="Y100" s="94">
        <f>Y81-Y99</f>
        <v>3480.9600000000064</v>
      </c>
      <c r="Z100" s="91"/>
      <c r="AA100" s="93"/>
      <c r="AB100" s="94">
        <f>AB81-AB99</f>
        <v>2717.4000000000015</v>
      </c>
      <c r="AC100" s="91"/>
      <c r="AD100" s="93"/>
      <c r="AE100" s="94">
        <f>AE81-AE99</f>
        <v>718.90000000000146</v>
      </c>
      <c r="AF100" s="91"/>
      <c r="AG100" s="93"/>
      <c r="AH100" s="94">
        <f>AH81-AH99</f>
        <v>1135.2999999999884</v>
      </c>
    </row>
    <row r="101" spans="1:34" ht="24.6" customHeight="1" x14ac:dyDescent="0.3">
      <c r="A101" s="1"/>
      <c r="B101" s="91" t="s">
        <v>108</v>
      </c>
      <c r="C101" s="91"/>
      <c r="D101" s="91"/>
      <c r="E101" s="91"/>
      <c r="F101" s="91"/>
      <c r="G101" s="92">
        <f t="shared" ref="G101" si="49">J101+M101+P101+S101+V101+Y101+AB101+AE101+AH101</f>
        <v>0</v>
      </c>
      <c r="H101" s="91"/>
      <c r="I101" s="93"/>
      <c r="J101" s="94">
        <v>2635.3</v>
      </c>
      <c r="K101" s="91"/>
      <c r="L101" s="93"/>
      <c r="M101" s="94"/>
      <c r="N101" s="91"/>
      <c r="O101" s="93"/>
      <c r="P101" s="94">
        <v>4933</v>
      </c>
      <c r="Q101" s="91"/>
      <c r="R101" s="93"/>
      <c r="S101" s="94">
        <v>-2635.3</v>
      </c>
      <c r="T101" s="91"/>
      <c r="U101" s="93"/>
      <c r="V101" s="94"/>
      <c r="W101" s="91"/>
      <c r="X101" s="93"/>
      <c r="Y101" s="94">
        <v>-2738.3</v>
      </c>
      <c r="Z101" s="91"/>
      <c r="AA101" s="93"/>
      <c r="AB101" s="94">
        <v>-2194.6999999999998</v>
      </c>
      <c r="AC101" s="91"/>
      <c r="AD101" s="93"/>
      <c r="AE101" s="94"/>
      <c r="AF101" s="91"/>
      <c r="AG101" s="93"/>
      <c r="AH101" s="94"/>
    </row>
    <row r="102" spans="1:34" ht="24.6" customHeight="1" x14ac:dyDescent="0.3">
      <c r="A102" s="1"/>
      <c r="B102" s="91" t="s">
        <v>109</v>
      </c>
      <c r="C102" s="91"/>
      <c r="D102" s="91"/>
      <c r="E102" s="91"/>
      <c r="F102" s="91"/>
      <c r="G102" s="92">
        <f>J102+M102+P102+S102+V102+Y102+AB102+AE102+AH102</f>
        <v>840786.55999999994</v>
      </c>
      <c r="H102" s="91"/>
      <c r="I102" s="93"/>
      <c r="J102" s="73">
        <f>J81+J101</f>
        <v>79057.500000000015</v>
      </c>
      <c r="K102" s="91"/>
      <c r="L102" s="93"/>
      <c r="M102" s="73">
        <f>M81+M101</f>
        <v>138880.79999999999</v>
      </c>
      <c r="N102" s="91"/>
      <c r="O102" s="93"/>
      <c r="P102" s="73">
        <f>P81+P101</f>
        <v>134427.5</v>
      </c>
      <c r="Q102" s="91"/>
      <c r="R102" s="93"/>
      <c r="S102" s="73">
        <f>S81+S101</f>
        <v>55117.3</v>
      </c>
      <c r="T102" s="91"/>
      <c r="U102" s="93"/>
      <c r="V102" s="73">
        <f>V81+V101</f>
        <v>144115.6</v>
      </c>
      <c r="W102" s="91"/>
      <c r="X102" s="93"/>
      <c r="Y102" s="73">
        <f>Y81+Y101</f>
        <v>71606.960000000006</v>
      </c>
      <c r="Z102" s="91"/>
      <c r="AA102" s="93"/>
      <c r="AB102" s="73">
        <f>AB81+AB101</f>
        <v>46113.000000000007</v>
      </c>
      <c r="AC102" s="91"/>
      <c r="AD102" s="93"/>
      <c r="AE102" s="73">
        <f>AE81+AE101</f>
        <v>64738.3</v>
      </c>
      <c r="AF102" s="91"/>
      <c r="AG102" s="93"/>
      <c r="AH102" s="73">
        <f>AH81+AH101</f>
        <v>106729.59999999999</v>
      </c>
    </row>
    <row r="103" spans="1:34" ht="34.9" customHeight="1" x14ac:dyDescent="0.3">
      <c r="A103" s="1"/>
      <c r="B103" s="91" t="s">
        <v>110</v>
      </c>
      <c r="C103" s="91"/>
      <c r="D103" s="91"/>
      <c r="E103" s="91"/>
      <c r="F103" s="91"/>
      <c r="G103" s="92">
        <f>J103+M103+P103+S103+V103+Y103+AB103+AE103+AH103</f>
        <v>8754.4599999999991</v>
      </c>
      <c r="H103" s="91"/>
      <c r="I103" s="93"/>
      <c r="J103" s="94">
        <f>J100+J101</f>
        <v>876.900000000006</v>
      </c>
      <c r="K103" s="91"/>
      <c r="L103" s="93"/>
      <c r="M103" s="94">
        <f>M100+M101</f>
        <v>1578.5999999999767</v>
      </c>
      <c r="N103" s="91"/>
      <c r="O103" s="93"/>
      <c r="P103" s="94">
        <f>P100+P101</f>
        <v>1482.5</v>
      </c>
      <c r="Q103" s="91"/>
      <c r="R103" s="93"/>
      <c r="S103" s="94">
        <f>S100+S101</f>
        <v>65.700000000007094</v>
      </c>
      <c r="T103" s="91"/>
      <c r="U103" s="93"/>
      <c r="V103" s="94">
        <f>V100+V101</f>
        <v>1631.2000000000116</v>
      </c>
      <c r="W103" s="91"/>
      <c r="X103" s="93"/>
      <c r="Y103" s="94">
        <f>Y100+Y101</f>
        <v>742.66000000000622</v>
      </c>
      <c r="Z103" s="91"/>
      <c r="AA103" s="93"/>
      <c r="AB103" s="94">
        <f>AB100+AB101</f>
        <v>522.70000000000164</v>
      </c>
      <c r="AC103" s="91"/>
      <c r="AD103" s="93"/>
      <c r="AE103" s="94">
        <f>AE100+AE101</f>
        <v>718.90000000000146</v>
      </c>
      <c r="AF103" s="91"/>
      <c r="AG103" s="93"/>
      <c r="AH103" s="94">
        <f>AH100+AH101</f>
        <v>1135.2999999999884</v>
      </c>
    </row>
    <row r="104" spans="1:34" s="95" customFormat="1" ht="27.6" customHeight="1" x14ac:dyDescent="0.25">
      <c r="B104" s="1"/>
      <c r="C104" s="1"/>
      <c r="D104" s="1"/>
      <c r="E104" s="1"/>
      <c r="F104" s="1"/>
      <c r="G104" s="1"/>
      <c r="H104" s="1"/>
      <c r="I104" s="2"/>
      <c r="J104" s="1"/>
      <c r="K104" s="1"/>
      <c r="L104" s="2"/>
      <c r="M104" s="1"/>
      <c r="N104" s="1"/>
      <c r="O104" s="2"/>
      <c r="P104" s="1"/>
      <c r="Q104" s="1"/>
      <c r="R104" s="2"/>
      <c r="S104" s="1"/>
      <c r="T104" s="1"/>
      <c r="U104" s="2"/>
      <c r="V104" s="1"/>
      <c r="W104" s="1"/>
      <c r="X104" s="2"/>
      <c r="Y104" s="1"/>
      <c r="Z104" s="1"/>
      <c r="AA104" s="2"/>
      <c r="AB104" s="1"/>
      <c r="AC104" s="1"/>
      <c r="AD104" s="2"/>
      <c r="AE104" s="1"/>
      <c r="AF104" s="1"/>
      <c r="AG104" s="2"/>
      <c r="AH104" s="1"/>
    </row>
    <row r="108" spans="1:34" ht="15.75" hidden="1" x14ac:dyDescent="0.25">
      <c r="A108" s="1"/>
      <c r="B108" s="1" t="s">
        <v>111</v>
      </c>
      <c r="C108" s="1"/>
      <c r="D108" s="96">
        <f>D10+D11+D12+D13+D14+D15+D16+D17+D18+D19+D20+D21+D22+D23+D24+D25+D26+D27+D28+D29+D30</f>
        <v>3270</v>
      </c>
      <c r="E108" s="96">
        <f>E10+E11+E12+E13+E14+E15+E16+E17+E18+E19+E20+E21+E22+E23+E24+E25+E26+E27+E28+E29+E30</f>
        <v>3270</v>
      </c>
      <c r="F108" s="96">
        <f>F10+F11+F12+F13+F14+F15+F16+F17+F18+F19+F20+F21+F22+F23+F24+F25+F26+F27+F28+F29+F30</f>
        <v>3270</v>
      </c>
      <c r="G108" s="94">
        <f>G10+G11+G12+G13+G14+G15+G16+G17+G18+G19+G20+G21+G22+G23+G24+G25+G26+G27+G28+G29+G30</f>
        <v>355584.61599999998</v>
      </c>
      <c r="H108" s="97">
        <f>G108/D108</f>
        <v>108.74147278287461</v>
      </c>
      <c r="I108" s="2"/>
      <c r="J108" s="1"/>
      <c r="K108" s="1"/>
      <c r="L108" s="2"/>
      <c r="M108" s="1"/>
      <c r="N108" s="1"/>
      <c r="O108" s="2"/>
      <c r="P108" s="1"/>
      <c r="Q108" s="1"/>
      <c r="R108" s="2"/>
      <c r="S108" s="1"/>
      <c r="T108" s="1"/>
      <c r="U108" s="2"/>
      <c r="V108" s="1"/>
      <c r="W108" s="1"/>
      <c r="X108" s="2"/>
      <c r="Y108" s="1"/>
      <c r="Z108" s="1"/>
      <c r="AA108" s="2"/>
      <c r="AB108" s="1"/>
      <c r="AC108" s="1"/>
      <c r="AD108" s="2"/>
      <c r="AE108" s="1"/>
      <c r="AF108" s="1"/>
      <c r="AG108" s="2"/>
      <c r="AH108" s="1"/>
    </row>
    <row r="109" spans="1:34" ht="15.75" hidden="1" x14ac:dyDescent="0.25">
      <c r="A109" s="1"/>
      <c r="B109" s="1" t="s">
        <v>112</v>
      </c>
      <c r="C109" s="1"/>
      <c r="D109" s="96">
        <f>D31+D32+D33+D34+D35+D36+D37+D38+D39+D40+D41+D42+D43+D44+D45+D46+D47+D48+D49+D50+D51+D52</f>
        <v>3606</v>
      </c>
      <c r="E109" s="96">
        <f>E31+E32+E33+E34+E35+E36+E37+E38+E39+E40+E41+E42+E43+E44+E45+E46+E47+E48+E49+E50+E51+E52</f>
        <v>3607</v>
      </c>
      <c r="F109" s="96">
        <f>F31+F32+F33+F34+F35+F36+F37+F38+F39+F40+F41+F42+F43+F44+F45+F46+F47+F48+F49+F50+F51+F52</f>
        <v>3605</v>
      </c>
      <c r="G109" s="94">
        <f>G31+G32+G33+G34+G35+G36+G37+G38+G39+G40+G41+G42+G43+G44+G45+G46+G47+G48+G49+G50+G51+G52</f>
        <v>354241.80000000005</v>
      </c>
      <c r="H109" s="97">
        <f t="shared" ref="H109:H111" si="50">G109/D109</f>
        <v>98.236772046589024</v>
      </c>
      <c r="I109" s="2"/>
      <c r="J109" s="1"/>
      <c r="K109" s="1"/>
      <c r="L109" s="2"/>
      <c r="M109" s="1"/>
      <c r="N109" s="1"/>
      <c r="O109" s="2"/>
      <c r="P109" s="1"/>
      <c r="Q109" s="1"/>
      <c r="R109" s="2"/>
      <c r="S109" s="1"/>
      <c r="T109" s="1"/>
      <c r="U109" s="2"/>
      <c r="V109" s="1"/>
      <c r="W109" s="1"/>
      <c r="X109" s="2"/>
      <c r="Y109" s="1"/>
      <c r="Z109" s="1"/>
      <c r="AA109" s="2"/>
      <c r="AB109" s="1"/>
      <c r="AC109" s="1"/>
      <c r="AD109" s="2"/>
      <c r="AE109" s="1"/>
      <c r="AF109" s="1"/>
      <c r="AG109" s="2"/>
      <c r="AH109" s="1"/>
    </row>
    <row r="110" spans="1:34" ht="15.75" hidden="1" x14ac:dyDescent="0.25">
      <c r="A110" s="1"/>
      <c r="B110" s="1" t="s">
        <v>113</v>
      </c>
      <c r="C110" s="1"/>
      <c r="D110" s="96">
        <f>D53+D54+D55+D56+D57+D58+D59+D60+D61+D62+D63+D64+D65+D66+D67+D68+D69+D70+D71+D72+D73+D74+D75+D76-D78+D77+D78+D79</f>
        <v>343</v>
      </c>
      <c r="E110" s="96">
        <f t="shared" ref="E110:G110" si="51">E53+E54+E55+E56+E57+E58+E59+E60+E61+E62+E63+E64+E65+E66+E67+E68+E69+E70+E71+E72+E73+E74+E75+E76-E78+E77+E78+E79</f>
        <v>343</v>
      </c>
      <c r="F110" s="96">
        <f t="shared" si="51"/>
        <v>342</v>
      </c>
      <c r="G110" s="94">
        <f t="shared" si="51"/>
        <v>59478.828999999998</v>
      </c>
      <c r="H110" s="97">
        <f t="shared" si="50"/>
        <v>173.40766472303207</v>
      </c>
      <c r="I110" s="2"/>
      <c r="J110" s="1"/>
      <c r="K110" s="1"/>
      <c r="L110" s="2"/>
      <c r="M110" s="1"/>
      <c r="N110" s="1"/>
      <c r="O110" s="2"/>
      <c r="P110" s="1"/>
      <c r="Q110" s="1"/>
      <c r="R110" s="2"/>
      <c r="S110" s="1"/>
      <c r="T110" s="1"/>
      <c r="U110" s="2"/>
      <c r="V110" s="1"/>
      <c r="W110" s="1"/>
      <c r="X110" s="2"/>
      <c r="Y110" s="1"/>
      <c r="Z110" s="1"/>
      <c r="AA110" s="2"/>
      <c r="AB110" s="1"/>
      <c r="AC110" s="1"/>
      <c r="AD110" s="2"/>
      <c r="AE110" s="1"/>
      <c r="AF110" s="1"/>
      <c r="AG110" s="98"/>
      <c r="AH110" s="1"/>
    </row>
    <row r="111" spans="1:34" ht="15.75" hidden="1" x14ac:dyDescent="0.25">
      <c r="A111" s="1"/>
      <c r="B111" s="1" t="s">
        <v>114</v>
      </c>
      <c r="C111" s="1"/>
      <c r="D111" s="96">
        <f>D9</f>
        <v>175</v>
      </c>
      <c r="E111" s="96">
        <f t="shared" ref="E111:G111" si="52">E9</f>
        <v>175</v>
      </c>
      <c r="F111" s="96">
        <f t="shared" si="52"/>
        <v>175</v>
      </c>
      <c r="G111" s="94">
        <f t="shared" si="52"/>
        <v>23187.715</v>
      </c>
      <c r="H111" s="97">
        <f t="shared" si="50"/>
        <v>132.50122857142858</v>
      </c>
      <c r="I111" s="2"/>
      <c r="J111" s="1"/>
      <c r="K111" s="1"/>
      <c r="L111" s="2"/>
      <c r="M111" s="1"/>
      <c r="N111" s="1"/>
      <c r="O111" s="98"/>
      <c r="P111" s="1"/>
      <c r="Q111" s="1"/>
      <c r="R111" s="2"/>
      <c r="S111" s="1"/>
      <c r="T111" s="1"/>
      <c r="U111" s="2"/>
      <c r="V111" s="1"/>
      <c r="W111" s="1"/>
      <c r="X111" s="2"/>
      <c r="Y111" s="1"/>
      <c r="Z111" s="1"/>
      <c r="AA111" s="2"/>
      <c r="AB111" s="1"/>
      <c r="AC111" s="1"/>
      <c r="AD111" s="2"/>
      <c r="AE111" s="1"/>
      <c r="AF111" s="1"/>
      <c r="AG111" s="2"/>
      <c r="AH111" s="1"/>
    </row>
    <row r="112" spans="1:34" ht="15.75" hidden="1" x14ac:dyDescent="0.25">
      <c r="A112" s="1"/>
      <c r="B112" s="1"/>
      <c r="C112" s="1"/>
      <c r="D112" s="1"/>
      <c r="E112" s="1"/>
      <c r="F112" s="1"/>
      <c r="G112" s="1"/>
      <c r="H112" s="1"/>
      <c r="I112" s="2"/>
      <c r="J112" s="1"/>
      <c r="K112" s="1"/>
      <c r="L112" s="2"/>
      <c r="M112" s="1"/>
      <c r="N112" s="1"/>
      <c r="O112" s="2"/>
      <c r="P112" s="1"/>
      <c r="Q112" s="1"/>
      <c r="R112" s="2"/>
      <c r="S112" s="1"/>
      <c r="T112" s="1"/>
      <c r="U112" s="2"/>
      <c r="V112" s="1"/>
      <c r="W112" s="1"/>
      <c r="X112" s="2"/>
      <c r="Y112" s="1"/>
      <c r="Z112" s="1"/>
      <c r="AA112" s="2"/>
      <c r="AB112" s="1"/>
      <c r="AC112" s="1"/>
      <c r="AD112" s="2"/>
      <c r="AE112" s="1"/>
      <c r="AF112" s="1"/>
      <c r="AG112" s="2"/>
      <c r="AH112" s="1"/>
    </row>
    <row r="113" spans="9:33" ht="15.75" hidden="1" x14ac:dyDescent="0.25">
      <c r="I113" s="2"/>
      <c r="J113" s="1"/>
      <c r="K113" s="1"/>
      <c r="L113" s="2"/>
      <c r="M113" s="1"/>
      <c r="N113" s="1"/>
      <c r="O113" s="2"/>
      <c r="P113" s="1"/>
      <c r="Q113" s="1"/>
      <c r="R113" s="2"/>
      <c r="S113" s="1"/>
      <c r="T113" s="1"/>
      <c r="U113" s="2"/>
      <c r="V113" s="1"/>
      <c r="W113" s="1"/>
      <c r="X113" s="2"/>
      <c r="Y113" s="1"/>
      <c r="Z113" s="1"/>
      <c r="AA113" s="2"/>
      <c r="AB113" s="1"/>
      <c r="AC113" s="1"/>
      <c r="AD113" s="2"/>
      <c r="AE113" s="1"/>
      <c r="AF113" s="1"/>
      <c r="AG113" s="2"/>
    </row>
    <row r="114" spans="9:33" ht="15.75" hidden="1" x14ac:dyDescent="0.25">
      <c r="I114" s="2"/>
      <c r="J114" s="1"/>
      <c r="K114" s="1"/>
      <c r="L114" s="2"/>
      <c r="M114" s="1"/>
      <c r="N114" s="1"/>
      <c r="O114" s="2"/>
      <c r="P114" s="1"/>
      <c r="Q114" s="1"/>
      <c r="R114" s="2"/>
      <c r="S114" s="1"/>
      <c r="T114" s="1"/>
      <c r="U114" s="2"/>
      <c r="V114" s="1"/>
      <c r="W114" s="1"/>
      <c r="X114" s="2"/>
      <c r="Y114" s="1"/>
      <c r="Z114" s="1"/>
      <c r="AA114" s="2"/>
      <c r="AB114" s="1"/>
      <c r="AC114" s="1"/>
      <c r="AD114" s="2"/>
      <c r="AE114" s="1"/>
      <c r="AF114" s="1"/>
      <c r="AG114" s="2"/>
    </row>
    <row r="115" spans="9:33" ht="15.75" x14ac:dyDescent="0.25">
      <c r="I115" s="1"/>
      <c r="J115" s="1"/>
      <c r="K115" s="1"/>
      <c r="L115" s="98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9:33" ht="15.75" x14ac:dyDescent="0.25">
      <c r="I116" s="2"/>
      <c r="J116" s="1"/>
      <c r="K116" s="1"/>
      <c r="L116" s="2"/>
      <c r="M116" s="1"/>
      <c r="N116" s="1"/>
      <c r="O116" s="2"/>
      <c r="P116" s="1"/>
      <c r="Q116" s="1"/>
      <c r="R116" s="2"/>
      <c r="S116" s="1"/>
      <c r="T116" s="1"/>
      <c r="U116" s="2"/>
      <c r="V116" s="1"/>
      <c r="W116" s="1"/>
      <c r="X116" s="2"/>
      <c r="Y116" s="1"/>
      <c r="Z116" s="1"/>
      <c r="AA116" s="2"/>
      <c r="AB116" s="1"/>
      <c r="AC116" s="1"/>
      <c r="AD116" s="2"/>
      <c r="AE116" s="1"/>
      <c r="AF116" s="1"/>
      <c r="AG116" s="2"/>
    </row>
  </sheetData>
  <autoFilter ref="A7:BG81"/>
  <mergeCells count="34">
    <mergeCell ref="AF6:AG6"/>
    <mergeCell ref="AH6:AH7"/>
    <mergeCell ref="W6:X6"/>
    <mergeCell ref="Y6:Y7"/>
    <mergeCell ref="Z6:AA6"/>
    <mergeCell ref="AB6:AB7"/>
    <mergeCell ref="AC6:AD6"/>
    <mergeCell ref="AE6:AE7"/>
    <mergeCell ref="N6:O6"/>
    <mergeCell ref="P6:P7"/>
    <mergeCell ref="Q6:R6"/>
    <mergeCell ref="S6:S7"/>
    <mergeCell ref="T6:U6"/>
    <mergeCell ref="V6:V7"/>
    <mergeCell ref="W5:Y5"/>
    <mergeCell ref="Z5:AB5"/>
    <mergeCell ref="AC5:AE5"/>
    <mergeCell ref="AF5:AH5"/>
    <mergeCell ref="D6:F6"/>
    <mergeCell ref="G6:G7"/>
    <mergeCell ref="H6:I6"/>
    <mergeCell ref="J6:J7"/>
    <mergeCell ref="K6:L6"/>
    <mergeCell ref="M6:M7"/>
    <mergeCell ref="A4:V4"/>
    <mergeCell ref="A5:A7"/>
    <mergeCell ref="B5:B7"/>
    <mergeCell ref="C5:C7"/>
    <mergeCell ref="D5:G5"/>
    <mergeCell ref="H5:J5"/>
    <mergeCell ref="K5:M5"/>
    <mergeCell ref="N5:P5"/>
    <mergeCell ref="Q5:S5"/>
    <mergeCell ref="T5:V5"/>
  </mergeCells>
  <pageMargins left="0.70866141732283472" right="0.70866141732283472" top="0.74803149606299213" bottom="0.74803149606299213" header="0.31496062992125984" footer="0.31496062992125984"/>
  <pageSetup paperSize="8" scale="41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3</vt:lpstr>
      <vt:lpstr>'приложение 3'!Заголовки_для_печати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В. Арикова</dc:creator>
  <cp:lastModifiedBy>Наталья В. Арикова</cp:lastModifiedBy>
  <dcterms:created xsi:type="dcterms:W3CDTF">2019-02-28T10:09:15Z</dcterms:created>
  <dcterms:modified xsi:type="dcterms:W3CDTF">2019-02-28T10:09:32Z</dcterms:modified>
</cp:coreProperties>
</file>